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95" tabRatio="661" activeTab="0"/>
  </bookViews>
  <sheets>
    <sheet name="Dados" sheetId="1" r:id="rId1"/>
    <sheet name="1" sheetId="2" r:id="rId2"/>
    <sheet name="2" sheetId="3" r:id="rId3"/>
    <sheet name="4 A" sheetId="4" r:id="rId4"/>
    <sheet name="4 B" sheetId="5" r:id="rId5"/>
    <sheet name="4 C" sheetId="6" r:id="rId6"/>
    <sheet name="4 D" sheetId="7" r:id="rId7"/>
    <sheet name="4 E" sheetId="8" r:id="rId8"/>
    <sheet name="4 F" sheetId="9" r:id="rId9"/>
    <sheet name="4 G" sheetId="10" r:id="rId10"/>
    <sheet name="4 H" sheetId="11" r:id="rId11"/>
    <sheet name="4 I" sheetId="12" r:id="rId12"/>
    <sheet name="4 J" sheetId="13" r:id="rId13"/>
    <sheet name="4 K" sheetId="14" r:id="rId14"/>
    <sheet name="4 L" sheetId="15" r:id="rId15"/>
  </sheets>
  <definedNames>
    <definedName name="_xlnm.Print_Area" localSheetId="1">'1'!$A$1:$X$105</definedName>
    <definedName name="_xlnm.Print_Area" localSheetId="0">'Dados'!$A$7:$AD$51</definedName>
    <definedName name="_xlnm.Print_Titles" localSheetId="1">'1'!$1:$4</definedName>
  </definedNames>
  <calcPr fullCalcOnLoad="1" fullPrecision="0"/>
</workbook>
</file>

<file path=xl/comments1.xml><?xml version="1.0" encoding="utf-8"?>
<comments xmlns="http://schemas.openxmlformats.org/spreadsheetml/2006/main">
  <authors>
    <author>TCE</author>
  </authors>
  <commentList>
    <comment ref="D19" authorId="0">
      <text>
        <r>
          <rPr>
            <sz val="8"/>
            <rFont val="Tahoma"/>
            <family val="0"/>
          </rPr>
          <t xml:space="preserve">Conforme Censo 2000
</t>
        </r>
      </text>
    </comment>
    <comment ref="D13" authorId="0">
      <text>
        <r>
          <rPr>
            <sz val="8"/>
            <rFont val="Tahoma"/>
            <family val="0"/>
          </rPr>
          <t xml:space="preserve">Favor digitar o Número sem ponto, barra ou hífem
</t>
        </r>
      </text>
    </comment>
    <comment ref="O11" authorId="0">
      <text>
        <r>
          <rPr>
            <sz val="8"/>
            <rFont val="Tahoma"/>
            <family val="0"/>
          </rPr>
          <t xml:space="preserve">Digitar a data conforme exemplo
DD/MM/AA
</t>
        </r>
      </text>
    </comment>
    <comment ref="G43" authorId="0">
      <text>
        <r>
          <rPr>
            <sz val="8"/>
            <rFont val="Tahoma"/>
            <family val="0"/>
          </rPr>
          <t xml:space="preserve">Você deve digitar o Número sem ponto e sem hífem
</t>
        </r>
      </text>
    </comment>
  </commentList>
</comments>
</file>

<file path=xl/comments2.xml><?xml version="1.0" encoding="utf-8"?>
<comments xmlns="http://schemas.openxmlformats.org/spreadsheetml/2006/main">
  <authors>
    <author>TCE</author>
  </authors>
  <commentList>
    <comment ref="R14" authorId="0">
      <text>
        <r>
          <rPr>
            <sz val="8"/>
            <rFont val="Tahoma"/>
            <family val="0"/>
          </rPr>
          <t xml:space="preserve">Este valor será transportado automaticamente.
Para Data-base até 31/10/01 = Total Anexo 2.
Para Data-base posterior = Art. 1º IN/TC 05/01.
</t>
        </r>
      </text>
    </comment>
    <comment ref="K12" authorId="0">
      <text>
        <r>
          <rPr>
            <sz val="8"/>
            <rFont val="Tahoma"/>
            <family val="0"/>
          </rPr>
          <t xml:space="preserve">Para mover-se dentro do Anexo use a tecla "TAB"
</t>
        </r>
      </text>
    </comment>
  </commentList>
</comments>
</file>

<file path=xl/sharedStrings.xml><?xml version="1.0" encoding="utf-8"?>
<sst xmlns="http://schemas.openxmlformats.org/spreadsheetml/2006/main" count="13683" uniqueCount="5121">
  <si>
    <t>Prestacao de Servicos de Assistente Administrativo</t>
  </si>
  <si>
    <t>Fabiana Natal da Siilva</t>
  </si>
  <si>
    <t>2</t>
  </si>
  <si>
    <t>23</t>
  </si>
  <si>
    <t>Leciane Felicia de Medeiros</t>
  </si>
  <si>
    <t>3</t>
  </si>
  <si>
    <t>24</t>
  </si>
  <si>
    <t>Prestacao de Servicos de Auxiliar Administrativo</t>
  </si>
  <si>
    <t>61</t>
  </si>
  <si>
    <t>60</t>
  </si>
  <si>
    <t>51</t>
  </si>
  <si>
    <t>52</t>
  </si>
  <si>
    <t>53</t>
  </si>
  <si>
    <t>119</t>
  </si>
  <si>
    <t>118</t>
  </si>
  <si>
    <t>105</t>
  </si>
  <si>
    <t>106</t>
  </si>
  <si>
    <t>107</t>
  </si>
  <si>
    <t>161</t>
  </si>
  <si>
    <t>158</t>
  </si>
  <si>
    <t>140</t>
  </si>
  <si>
    <t>141</t>
  </si>
  <si>
    <t>142</t>
  </si>
  <si>
    <t>206</t>
  </si>
  <si>
    <t>204</t>
  </si>
  <si>
    <t>187</t>
  </si>
  <si>
    <t>188</t>
  </si>
  <si>
    <t>Lucineide Silva Santana</t>
  </si>
  <si>
    <t>Cleonice Moura Goncalves</t>
  </si>
  <si>
    <t>Agnaldo Aparecido da Silva</t>
  </si>
  <si>
    <t>Prestacao de Servicos de Operario Ajudante</t>
  </si>
  <si>
    <t>Eriberto Ferreira da Silva</t>
  </si>
  <si>
    <t>Pedro Carlos Santos</t>
  </si>
  <si>
    <t>Wesley de Souza Pereira</t>
  </si>
  <si>
    <t>257</t>
  </si>
  <si>
    <t>255</t>
  </si>
  <si>
    <t>16</t>
  </si>
  <si>
    <t>243</t>
  </si>
  <si>
    <t>14</t>
  </si>
  <si>
    <t>246</t>
  </si>
  <si>
    <t>15</t>
  </si>
  <si>
    <t>244</t>
  </si>
  <si>
    <t>10</t>
  </si>
  <si>
    <t>245</t>
  </si>
  <si>
    <t>11</t>
  </si>
  <si>
    <t>247</t>
  </si>
  <si>
    <t>13</t>
  </si>
  <si>
    <t>248</t>
  </si>
  <si>
    <t>12</t>
  </si>
  <si>
    <t>249</t>
  </si>
  <si>
    <t>315</t>
  </si>
  <si>
    <t>314</t>
  </si>
  <si>
    <t>307</t>
  </si>
  <si>
    <t>308</t>
  </si>
  <si>
    <t>309</t>
  </si>
  <si>
    <t>310</t>
  </si>
  <si>
    <t>311</t>
  </si>
  <si>
    <t>312</t>
  </si>
  <si>
    <t>313</t>
  </si>
  <si>
    <t>366</t>
  </si>
  <si>
    <t>358</t>
  </si>
  <si>
    <t>360</t>
  </si>
  <si>
    <t>359</t>
  </si>
  <si>
    <t>361</t>
  </si>
  <si>
    <t>362</t>
  </si>
  <si>
    <t>363</t>
  </si>
  <si>
    <t>364</t>
  </si>
  <si>
    <t>365</t>
  </si>
  <si>
    <t>419</t>
  </si>
  <si>
    <t>428</t>
  </si>
  <si>
    <t>404</t>
  </si>
  <si>
    <t>403</t>
  </si>
  <si>
    <t>405</t>
  </si>
  <si>
    <t>406</t>
  </si>
  <si>
    <t>407</t>
  </si>
  <si>
    <t>408</t>
  </si>
  <si>
    <t>409</t>
  </si>
  <si>
    <t>479</t>
  </si>
  <si>
    <t>474</t>
  </si>
  <si>
    <t>468</t>
  </si>
  <si>
    <t>467</t>
  </si>
  <si>
    <t>469</t>
  </si>
  <si>
    <t>470</t>
  </si>
  <si>
    <t>471</t>
  </si>
  <si>
    <t>472</t>
  </si>
  <si>
    <t>473</t>
  </si>
  <si>
    <t>527</t>
  </si>
  <si>
    <t>525</t>
  </si>
  <si>
    <t>570</t>
  </si>
  <si>
    <t>566</t>
  </si>
  <si>
    <t>R. da Bahia, 369 - Centro</t>
  </si>
  <si>
    <t>39925-000</t>
  </si>
  <si>
    <t>(033) 3725-1151</t>
  </si>
  <si>
    <t>Juarez Camilo Carlos</t>
  </si>
  <si>
    <t>35960-000</t>
  </si>
  <si>
    <t>Eber da Silva Fonseca</t>
  </si>
  <si>
    <t>128.659.236-49</t>
  </si>
  <si>
    <t>Juliano Lima Gontijo</t>
  </si>
  <si>
    <t>930.181.266-53</t>
  </si>
  <si>
    <t>Av. Geraldo Magela, 57 - 3º andar</t>
  </si>
  <si>
    <t>R. Manoel Duarte da Silveira, 99 - São Cristovão</t>
  </si>
  <si>
    <t>(032) 3283-8113</t>
  </si>
  <si>
    <t>R. Camilo Silvério Mendes, 84 - 2º andar</t>
  </si>
  <si>
    <t>36215-000</t>
  </si>
  <si>
    <t>R. Juvenal Chaves, 353 - Vila Santa Cruz de Minas</t>
  </si>
  <si>
    <t>36328-000</t>
  </si>
  <si>
    <t>(032) 3371-6126</t>
  </si>
  <si>
    <t>39563-000</t>
  </si>
  <si>
    <t>(033) 3753-9003</t>
  </si>
  <si>
    <t>R. Santa Terezinha, 17 - Centro</t>
  </si>
  <si>
    <t>35384-000</t>
  </si>
  <si>
    <t>R. Santo Antônio, 5</t>
  </si>
  <si>
    <t>39725-000</t>
  </si>
  <si>
    <t>Jésus Magalhães Campos</t>
  </si>
  <si>
    <t>R. Rio de Janeiro, s/nº - Centro</t>
  </si>
  <si>
    <t>39295-000</t>
  </si>
  <si>
    <t>Pça. Euclides Silveira Tolentino, 141</t>
  </si>
  <si>
    <t>39877-000</t>
  </si>
  <si>
    <t>(033) 3626-9001</t>
  </si>
  <si>
    <t>Pça. Floriano Peixoto, 238</t>
  </si>
  <si>
    <t>38175-000</t>
  </si>
  <si>
    <t>R. Direita, 750</t>
  </si>
  <si>
    <t>33010-000</t>
  </si>
  <si>
    <t>(031) 3641-7422</t>
  </si>
  <si>
    <t>Pça. Cônego Arnaldo, 78 - Centro</t>
  </si>
  <si>
    <t>36910-000</t>
  </si>
  <si>
    <t>R. Cassimiro Andrade, 279</t>
  </si>
  <si>
    <t>35910-000</t>
  </si>
  <si>
    <t>(031) 3838-1209</t>
  </si>
  <si>
    <t>39928-000</t>
  </si>
  <si>
    <t>(033) 3727-1117</t>
  </si>
  <si>
    <t>camsanta@byalnet.com.br</t>
  </si>
  <si>
    <t>01.631.643/0001-04</t>
  </si>
  <si>
    <t>R. Vereador José Lopes, 86</t>
  </si>
  <si>
    <t>39780-000</t>
  </si>
  <si>
    <t>Rita de Cássia Carvalho e Nadur</t>
  </si>
  <si>
    <t>Pça. Padre Alderigi, 216</t>
  </si>
  <si>
    <t>37775-000</t>
  </si>
  <si>
    <t>(035) 3734-1209</t>
  </si>
  <si>
    <t>paulo Rogério Oliveira Mota</t>
  </si>
  <si>
    <t>R. Prefeito José Rômulo, 51 - Centro</t>
  </si>
  <si>
    <t>36135-000</t>
  </si>
  <si>
    <t>Av. dos Pioneiros, 205</t>
  </si>
  <si>
    <t>35312-000</t>
  </si>
  <si>
    <t>R. Joaquim Rabelo da Fonseca, 150</t>
  </si>
  <si>
    <t>36235-000</t>
  </si>
  <si>
    <t>(032) 3342-1202</t>
  </si>
  <si>
    <t>Av. Antônio Berçan, 59</t>
  </si>
  <si>
    <t>35225-000</t>
  </si>
  <si>
    <t>(033) 3265-1139</t>
  </si>
  <si>
    <t>Pça. Expedicionário Mauricio Adami, 22</t>
  </si>
  <si>
    <t>37540-000</t>
  </si>
  <si>
    <t>R. Dr. Adolfo Portela, 202</t>
  </si>
  <si>
    <t>38805-000</t>
  </si>
  <si>
    <t>(034) 3544-1066</t>
  </si>
  <si>
    <t>R. JK, 130</t>
  </si>
  <si>
    <t>38320-000</t>
  </si>
  <si>
    <t>João Evangelista de Figueiredo</t>
  </si>
  <si>
    <t>Pça. Padre João Maciel Neiva, 15</t>
  </si>
  <si>
    <t>37195-000</t>
  </si>
  <si>
    <t>(035) 3858-1200</t>
  </si>
  <si>
    <t>Edgar Xavier de Souza</t>
  </si>
  <si>
    <t>Pça. João Remígio de P. Filho s/n - Centro</t>
  </si>
  <si>
    <t>36795-000</t>
  </si>
  <si>
    <t>(032) 3425-1250</t>
  </si>
  <si>
    <t>02.335.129/0001-86</t>
  </si>
  <si>
    <t>R. São José, 160</t>
  </si>
  <si>
    <t>35785-000</t>
  </si>
  <si>
    <t>Pça. Mauro Roquete Pinto, 1</t>
  </si>
  <si>
    <t>36620-000</t>
  </si>
  <si>
    <t>(032) 3275-1052</t>
  </si>
  <si>
    <t>R. Francisco Mendes, 78</t>
  </si>
  <si>
    <t>36146-000</t>
  </si>
  <si>
    <t>Av. Paz, 70</t>
  </si>
  <si>
    <t>37278-000</t>
  </si>
  <si>
    <t>(035) 3866-1203</t>
  </si>
  <si>
    <t>R. Canto de Sales, 35 A</t>
  </si>
  <si>
    <t>36940-000</t>
  </si>
  <si>
    <t>35167-000</t>
  </si>
  <si>
    <t>R. Alfredo Domingos de Melo, 44 - Centro</t>
  </si>
  <si>
    <t>35845-000</t>
  </si>
  <si>
    <t>(031) 3718-6127</t>
  </si>
  <si>
    <t>36430-000</t>
  </si>
  <si>
    <t>Av. José Ananias de Aguiar, 121</t>
  </si>
  <si>
    <t>37262-000</t>
  </si>
  <si>
    <t>R. Carlos Torres, 45 - Centro</t>
  </si>
  <si>
    <t>36670-000</t>
  </si>
  <si>
    <t>R. Padre João Coutinho, 121</t>
  </si>
  <si>
    <t>35388-000</t>
  </si>
  <si>
    <t>(031) 3872-5005</t>
  </si>
  <si>
    <t>R. Aristides Alves, 54</t>
  </si>
  <si>
    <t>39160-000</t>
  </si>
  <si>
    <t>(033) 3428-1223</t>
  </si>
  <si>
    <t>R. 13 de Janeiro, 127 - Centro</t>
  </si>
  <si>
    <t>39935-000</t>
  </si>
  <si>
    <t>Pça. Getúlio Vargas, 18</t>
  </si>
  <si>
    <t>35570-000</t>
  </si>
  <si>
    <t>(037) 3281-1131</t>
  </si>
  <si>
    <t>R. Justino Gomes, 106 A - Centro</t>
  </si>
  <si>
    <t>39538-000</t>
  </si>
  <si>
    <t>(038) 3824-8110</t>
  </si>
  <si>
    <t>R. Major Quintão, 245</t>
  </si>
  <si>
    <t>35880-000</t>
  </si>
  <si>
    <t>R. Coronel José Roberto Viana, 45</t>
  </si>
  <si>
    <t>39210-000</t>
  </si>
  <si>
    <t>Aggeo Quintino Mazilão</t>
  </si>
  <si>
    <t>Pça. Cesário Alvim, 02 - Centro</t>
  </si>
  <si>
    <t>36240-000</t>
  </si>
  <si>
    <t>(032) 3251-3433</t>
  </si>
  <si>
    <t>www.camara.sdnet.com.br</t>
  </si>
  <si>
    <t>camara@sdnet.com.br</t>
  </si>
  <si>
    <t>R. Odilon Gadbem Santos, 100 - Centro</t>
  </si>
  <si>
    <t>37414-000</t>
  </si>
  <si>
    <t>(031) 3738-1132</t>
  </si>
  <si>
    <t>Geraldo Evangelista de Souza</t>
  </si>
  <si>
    <t>439.874.006-68</t>
  </si>
  <si>
    <t>Av. João Barbosa dos Santos, 386 - Centro</t>
  </si>
  <si>
    <t>35532-000</t>
  </si>
  <si>
    <t>(033) 3315-8000</t>
  </si>
  <si>
    <t>R. Professor Cristiano Morais, 52</t>
  </si>
  <si>
    <t>35995-000</t>
  </si>
  <si>
    <t>Pça. Bíblia, 41 - Centro</t>
  </si>
  <si>
    <t>38502-000</t>
  </si>
  <si>
    <t>(033) 3246-9061</t>
  </si>
  <si>
    <t>Av. Montes Claros, 229</t>
  </si>
  <si>
    <t>39300-000</t>
  </si>
  <si>
    <t>Pça. Sebastião Aguiar, 100</t>
  </si>
  <si>
    <t>35543-000</t>
  </si>
  <si>
    <t>R. 5, s/nº</t>
  </si>
  <si>
    <t>38260-000</t>
  </si>
  <si>
    <t>R. Jacinto Antônio Bissiati, s/nº</t>
  </si>
  <si>
    <t>36810-000</t>
  </si>
  <si>
    <t>(032) 3754-1150</t>
  </si>
  <si>
    <t>José Geraldo de Faria</t>
  </si>
  <si>
    <t>R. 21 de Abril, 19 - Centro</t>
  </si>
  <si>
    <t>36530-000</t>
  </si>
  <si>
    <t>03.528.421/0001-88</t>
  </si>
  <si>
    <t>Pça. Raul Soares, 150</t>
  </si>
  <si>
    <t>39723-000</t>
  </si>
  <si>
    <t>Av. Messias Gonçalves, 646 - Centro</t>
  </si>
  <si>
    <t>35253-000</t>
  </si>
  <si>
    <t>(033) 3244-8020</t>
  </si>
  <si>
    <t>Fabiano Magella Lucas de Carvalho</t>
  </si>
  <si>
    <t>Pça. Messias Matos, 28</t>
  </si>
  <si>
    <t>38790-000</t>
  </si>
  <si>
    <t>Pedro Moreira Mota</t>
  </si>
  <si>
    <t>35516-000</t>
  </si>
  <si>
    <t>R. Augusto Pessoa, 100</t>
  </si>
  <si>
    <t>35935-000</t>
  </si>
  <si>
    <t>Carlos Magno Souto</t>
  </si>
  <si>
    <t>Pça. 15 de Agosto, 99</t>
  </si>
  <si>
    <t>39185-000</t>
  </si>
  <si>
    <t>37490-000</t>
  </si>
  <si>
    <t>Pça. São Sebastião, 62 - 2º andar</t>
  </si>
  <si>
    <t>38800-000</t>
  </si>
  <si>
    <t>(034) 3671-1718</t>
  </si>
  <si>
    <t>(034) 3671-1332</t>
  </si>
  <si>
    <t>37920-000</t>
  </si>
  <si>
    <t>Av. Coração de Jesus, 1005 - Centro</t>
  </si>
  <si>
    <t>39345-000</t>
  </si>
  <si>
    <t>(038) 3228-8102</t>
  </si>
  <si>
    <t>R. Maria José de Paiva, 546</t>
  </si>
  <si>
    <t>37568-000</t>
  </si>
  <si>
    <t>(035) 3455-1122</t>
  </si>
  <si>
    <t>Av. Getúlio Vargas, 57 - Centro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</si>
  <si>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</si>
  <si>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</si>
  <si>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</si>
  <si>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</si>
  <si>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</si>
  <si>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</si>
  <si>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</si>
  <si>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</si>
  <si>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</si>
  <si>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</si>
  <si>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</si>
  <si>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</si>
  <si>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</si>
  <si>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</si>
  <si>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</si>
  <si>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</si>
  <si>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</si>
  <si>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</si>
  <si>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</si>
  <si>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</si>
  <si>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</si>
  <si>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</si>
  <si>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</si>
  <si>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</si>
  <si>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</si>
  <si>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</si>
  <si>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</si>
  <si>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</si>
  <si>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</si>
  <si>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</si>
  <si>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</si>
  <si>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</si>
  <si>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</si>
  <si>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</si>
  <si>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</si>
  <si>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</si>
  <si>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</si>
  <si>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</si>
  <si>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</si>
  <si>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</si>
  <si>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</si>
  <si>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</si>
  <si>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</si>
  <si>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</si>
  <si>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</si>
  <si>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</si>
  <si>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</si>
  <si>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</si>
  <si>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</si>
  <si>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</si>
  <si>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</si>
  <si>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</si>
  <si>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</si>
  <si>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</si>
  <si>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</si>
  <si>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</si>
  <si>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</si>
  <si>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</si>
  <si>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</si>
  <si>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</si>
  <si>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</si>
  <si>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</si>
  <si>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</si>
  <si>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</si>
  <si>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</si>
  <si>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</si>
  <si>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</si>
  <si>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</si>
  <si>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</si>
  <si>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</si>
  <si>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</si>
  <si>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</si>
  <si>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</si>
  <si>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</si>
  <si>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</si>
  <si>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</si>
  <si>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</si>
  <si>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</si>
  <si>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</si>
  <si>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</si>
  <si>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</si>
  <si>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</si>
  <si>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</si>
  <si>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</si>
  <si>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</si>
  <si>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</si>
  <si>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</si>
  <si>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</si>
  <si>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</si>
  <si>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</si>
  <si>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</si>
  <si>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</si>
  <si>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</si>
  <si>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</si>
  <si>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</si>
  <si>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</si>
  <si>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</si>
  <si>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</si>
  <si>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</si>
  <si>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</si>
  <si>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</si>
  <si>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</si>
  <si>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</si>
  <si>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</si>
  <si>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</si>
  <si>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</si>
  <si>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</si>
  <si>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</si>
  <si>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</si>
  <si>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</si>
  <si>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</si>
  <si>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</si>
  <si>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</si>
  <si>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</si>
  <si>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</si>
  <si>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</si>
  <si>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</si>
  <si>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</si>
  <si>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</si>
  <si>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</si>
  <si>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</si>
  <si>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</si>
  <si>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</si>
  <si>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</si>
  <si>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</si>
  <si>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</si>
  <si>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</si>
  <si>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</si>
  <si>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</si>
  <si>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</si>
  <si>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</si>
  <si>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</si>
  <si>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</si>
  <si>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</si>
  <si>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</si>
  <si>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</si>
  <si>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</si>
  <si>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</si>
  <si>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</si>
  <si>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 D'Água</t>
  </si>
  <si>
    <t>Olímpio Noronha</t>
  </si>
  <si>
    <t>Oliveira</t>
  </si>
  <si>
    <t>Oliveira Fortes</t>
  </si>
  <si>
    <t>Onça do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</si>
  <si>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</si>
  <si>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</si>
  <si>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</si>
  <si>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</si>
  <si>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</si>
  <si>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</si>
  <si>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</si>
  <si>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</si>
  <si>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</si>
  <si>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</si>
  <si>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</si>
  <si>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</si>
  <si>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</si>
  <si>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</si>
  <si>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</si>
  <si>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</si>
  <si>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</si>
  <si>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</si>
  <si>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</si>
  <si>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</si>
  <si>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</si>
  <si>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</si>
  <si>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</si>
  <si>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Passabem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</si>
  <si>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</si>
  <si>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</si>
  <si>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</si>
  <si>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</si>
  <si>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</si>
  <si>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</si>
  <si>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</si>
  <si>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</si>
  <si>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</si>
  <si>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</si>
  <si>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</si>
  <si>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</si>
  <si>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</si>
  <si>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</si>
  <si>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</si>
  <si>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</si>
  <si>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</si>
  <si>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26.034.165/0001-78</t>
  </si>
  <si>
    <t>18.404.996/0001-66</t>
  </si>
  <si>
    <t>19.783.570/0001-23</t>
  </si>
  <si>
    <t>Av. Brasília, 300 - Centro</t>
  </si>
  <si>
    <t>38630-000</t>
  </si>
  <si>
    <t>(038) 3678-9191</t>
  </si>
  <si>
    <t>(038) 3678-9001</t>
  </si>
  <si>
    <t>camarauruana@uol.com.br</t>
  </si>
  <si>
    <t>02.303.129/0001-02</t>
  </si>
  <si>
    <t>00.857.688/0001-20</t>
  </si>
  <si>
    <t>73.936.338/0001-23</t>
  </si>
  <si>
    <t>02.293.031/0001-03</t>
  </si>
  <si>
    <t>16.788.309/0001-28</t>
  </si>
  <si>
    <t>02.576.931/0001-68</t>
  </si>
  <si>
    <t>01.618.640/0001-22</t>
  </si>
  <si>
    <t>25.213.356/0001-34</t>
  </si>
  <si>
    <t>R. São Paulo, 350</t>
  </si>
  <si>
    <t>(038) 3625-1000</t>
  </si>
  <si>
    <t>25.218.165/0001-65</t>
  </si>
  <si>
    <t>23.088.966/0001-28</t>
  </si>
  <si>
    <t>R. Ursino Cardoso, 1024 - Centro</t>
  </si>
  <si>
    <t>01.612.507/0001-69</t>
  </si>
  <si>
    <t>20.057.261/0001-55</t>
  </si>
  <si>
    <t>02.274.604/0001-51</t>
  </si>
  <si>
    <t>26.120.956/0001-10</t>
  </si>
  <si>
    <t>22.056.873/0001-59</t>
  </si>
  <si>
    <t>03.051.812/0001-54</t>
  </si>
  <si>
    <t>38.512.315/0001-90</t>
  </si>
  <si>
    <t>18.409.185/0001-58</t>
  </si>
  <si>
    <t>19.774.785/0001-88</t>
  </si>
  <si>
    <t>18.026.013/0001-03</t>
  </si>
  <si>
    <t>R. Ministro Gabriel Passos, s/nº - Centro</t>
  </si>
  <si>
    <t>36300-000</t>
  </si>
  <si>
    <t>(032) 3379-2981</t>
  </si>
  <si>
    <t>Av. São João Batista, 335 - Centro</t>
  </si>
  <si>
    <t>36918-000</t>
  </si>
  <si>
    <t>(033) 3377-1148</t>
  </si>
  <si>
    <t>66.233.008/0001-06</t>
  </si>
  <si>
    <t>R. Cabo José Dias, s/nº - Centro</t>
  </si>
  <si>
    <t>35277-000</t>
  </si>
  <si>
    <t>Nério da Silva Chaves</t>
  </si>
  <si>
    <t>Pça. Primeiro de Março, 49</t>
  </si>
  <si>
    <t>35146-000</t>
  </si>
  <si>
    <t>Pça. da Matriz, 21 - Centro</t>
  </si>
  <si>
    <t>39346-000</t>
  </si>
  <si>
    <t>(038) 3228-9105</t>
  </si>
  <si>
    <t>José de Souza Nelci</t>
  </si>
  <si>
    <t>Pça. Arthur,Trancoso, 20</t>
  </si>
  <si>
    <t>39540-000</t>
  </si>
  <si>
    <t>(038) 3832-1173</t>
  </si>
  <si>
    <t>25.219.288/0001-10</t>
  </si>
  <si>
    <t>Geraldo Alves Martins</t>
  </si>
  <si>
    <t>R. Benedito Valadares, 40</t>
  </si>
  <si>
    <t>39705-000</t>
  </si>
  <si>
    <t>(033) 3412-1511</t>
  </si>
  <si>
    <t>R. Presidente Getúlio Vargas, 248</t>
  </si>
  <si>
    <t>36680-000</t>
  </si>
  <si>
    <t>(032) 3261-1285</t>
  </si>
  <si>
    <t>Av. São João, 263 - Teresa - CJ 01 Seção</t>
  </si>
  <si>
    <t>32920-000</t>
  </si>
  <si>
    <t>(031) 3534-9002</t>
  </si>
  <si>
    <t>R.  Padre Salim, 157 - Centro</t>
  </si>
  <si>
    <t>37945-000</t>
  </si>
  <si>
    <t>(035) 3523-9101</t>
  </si>
  <si>
    <t>José Carlos Chumbinho Ribeiro</t>
  </si>
  <si>
    <t>R. Padre José Dias, 591</t>
  </si>
  <si>
    <t>33350-000</t>
  </si>
  <si>
    <t>Medrade Balbino Temponi</t>
  </si>
  <si>
    <t>R. Alaide C. Oliveira, 40 - Centro</t>
  </si>
  <si>
    <t>39785-000</t>
  </si>
  <si>
    <t>(033) 3293-1134</t>
  </si>
  <si>
    <t>(033) 3293-1135</t>
  </si>
  <si>
    <t>Pça. São José, 10</t>
  </si>
  <si>
    <t>35694-000</t>
  </si>
  <si>
    <t>(037) 3275-1088</t>
  </si>
  <si>
    <t>Sinéa Carvalho Fernandes Barbosa</t>
  </si>
  <si>
    <t>R. Sebastião Lopes da Silva, 61</t>
  </si>
  <si>
    <t>37510-000</t>
  </si>
  <si>
    <t>(035) 3645-1262</t>
  </si>
  <si>
    <t>Pça. Cel. Antônio Lopes, s/nº</t>
  </si>
  <si>
    <t>39848-000</t>
  </si>
  <si>
    <t>(033) 3582-1114</t>
  </si>
  <si>
    <t>Josemar Marques</t>
  </si>
  <si>
    <t>Pça. Cônego João Pio, 30, 2º andar - Centro</t>
  </si>
  <si>
    <t>35986-000</t>
  </si>
  <si>
    <t>(031) 3858-5121</t>
  </si>
  <si>
    <t>Hipólita Alves de Carvalho</t>
  </si>
  <si>
    <t>R. Major Fulgêncio, 05</t>
  </si>
  <si>
    <t>39707-000</t>
  </si>
  <si>
    <t>(033) 3433-1277</t>
  </si>
  <si>
    <t>R. Virgílio Gonçalves, s/nº - 3º Andar - Centro</t>
  </si>
  <si>
    <t>36990-000</t>
  </si>
  <si>
    <t>(033) 3335-1120</t>
  </si>
  <si>
    <t>86.982.030/0001-66</t>
  </si>
  <si>
    <t>Pça. Duque de Caxias, 30</t>
  </si>
  <si>
    <t>37470-000</t>
  </si>
  <si>
    <t>R. São José, 730</t>
  </si>
  <si>
    <t>R. Antônio Moreira Barros, 101 - 2º andar</t>
  </si>
  <si>
    <t>36580-000</t>
  </si>
  <si>
    <t>(031) 3895-1066</t>
  </si>
  <si>
    <t>Pça. Tiradentes, 171, Caixa Postal 74</t>
  </si>
  <si>
    <t>39800-000</t>
  </si>
  <si>
    <t>Av. Acesita, 3210</t>
  </si>
  <si>
    <t>35180-000</t>
  </si>
  <si>
    <t>Sidney Aparecido Gonçalves</t>
  </si>
  <si>
    <t>36325-000</t>
  </si>
  <si>
    <t>camaratd@mgconecta.com.br</t>
  </si>
  <si>
    <t>Pça. Santo Antônio, 322 F</t>
  </si>
  <si>
    <t>38880-000</t>
  </si>
  <si>
    <t>Data da Contratação</t>
  </si>
  <si>
    <t>Data da Liquidação</t>
  </si>
  <si>
    <t>Data Base:</t>
  </si>
  <si>
    <t>RELATÓRIO DE GESTÃO FISCAL</t>
  </si>
  <si>
    <t>Encargos</t>
  </si>
  <si>
    <t>MESES DO EXERCÍCIO MÓVEL</t>
  </si>
  <si>
    <t>SOMA</t>
  </si>
  <si>
    <t>Contador:</t>
  </si>
  <si>
    <t>Controle Interno:</t>
  </si>
  <si>
    <t>TOTAL</t>
  </si>
  <si>
    <t>DESPESA TOTAL COM PESSOAL</t>
  </si>
  <si>
    <t>MUNICÍPIO:</t>
  </si>
  <si>
    <t>MÊS BASE</t>
  </si>
  <si>
    <t>DESPESA TOTAL</t>
  </si>
  <si>
    <t>Vencimentos e Vantagens</t>
  </si>
  <si>
    <t>Inativos</t>
  </si>
  <si>
    <t>Pensionistas</t>
  </si>
  <si>
    <t>Salário Família</t>
  </si>
  <si>
    <t>Subsídio dos Vereadores</t>
  </si>
  <si>
    <t>Obrigações Patronais</t>
  </si>
  <si>
    <t>Sentenças Judiciárias de Pessoal</t>
  </si>
  <si>
    <t>Outras Despesas de Pessoal (*)</t>
  </si>
  <si>
    <r>
      <t xml:space="preserve">(-) </t>
    </r>
    <r>
      <rPr>
        <u val="single"/>
        <sz val="8"/>
        <rFont val="Arial"/>
        <family val="2"/>
      </rPr>
      <t>EXCLUSÕES</t>
    </r>
  </si>
  <si>
    <t>Indenização por Demissão</t>
  </si>
  <si>
    <t>Incentivos à Demissão Voluntária</t>
  </si>
  <si>
    <t>Sentenças Judiciárias Anteriores</t>
  </si>
  <si>
    <t>%</t>
  </si>
  <si>
    <t>PODER / ÓRGÃO:</t>
  </si>
  <si>
    <t>I - COMPARATIVOS:</t>
  </si>
  <si>
    <t>R$</t>
  </si>
  <si>
    <t>Limite Legal (art. 20)</t>
  </si>
  <si>
    <t>Excesso a Regularizar (art. 20)</t>
  </si>
  <si>
    <t>Total das Despesas</t>
  </si>
  <si>
    <t>Limite Legal</t>
  </si>
  <si>
    <t>Excesso a Regularizar</t>
  </si>
  <si>
    <t>Saldo devedor</t>
  </si>
  <si>
    <t>Montante</t>
  </si>
  <si>
    <t>Realizadas no período</t>
  </si>
  <si>
    <t>Caixa</t>
  </si>
  <si>
    <t>Bancos - C/Movimento</t>
  </si>
  <si>
    <t>Bancos - C/Vinculadas</t>
  </si>
  <si>
    <t>Aplicações Financeiras</t>
  </si>
  <si>
    <t>( - ) Deduções:</t>
  </si>
  <si>
    <t>% RCL</t>
  </si>
  <si>
    <t>Exercício atual</t>
  </si>
  <si>
    <t>Principal</t>
  </si>
  <si>
    <t>Juros</t>
  </si>
  <si>
    <t>Liquidado no Exercício</t>
  </si>
  <si>
    <t>Saldo a Pagar</t>
  </si>
  <si>
    <t>7-Antecipação de Receita Orçamentária-ARO</t>
  </si>
  <si>
    <t>6-Operações de Crédito (exceto ARO)</t>
  </si>
  <si>
    <t>5-Concessões de Garantias</t>
  </si>
  <si>
    <t>4-Dívida Mobiliária</t>
  </si>
  <si>
    <t>3-Dívida Consolidada Líquida</t>
  </si>
  <si>
    <t>2-Despesa Líquida Inativos e Pensionistas</t>
  </si>
  <si>
    <t>II - INDICAÇÃO DAS MEDIDAS ADOTADAS OU A ADOTAR (caso ultrapasse os limites acima):</t>
  </si>
  <si>
    <t>Subtotal</t>
  </si>
  <si>
    <t>Total das Disponibilidades</t>
  </si>
  <si>
    <t>2 - Inscrições de Restos a Pagar:</t>
  </si>
  <si>
    <t>a - Processados</t>
  </si>
  <si>
    <t>b - Não Processados</t>
  </si>
  <si>
    <t>c - RP Vinculados</t>
  </si>
  <si>
    <t>d - RP Não Vinculados</t>
  </si>
  <si>
    <t>Total das Inscrições (a+b)</t>
  </si>
  <si>
    <t>Total das Inscrições (c+d)</t>
  </si>
  <si>
    <t>3 - Serviços de Terceiros (art. 72 L.C. 101/00)</t>
  </si>
  <si>
    <t>4 - Operações de Crédito por Antecipação de Receita Orçamentária (art. 38, II):</t>
  </si>
  <si>
    <t>Valor Contratado</t>
  </si>
  <si>
    <t>RELAÇÃO DAS OUTRAS DESPESAS DE PESSOAL</t>
  </si>
  <si>
    <t xml:space="preserve">ÓRGÃO: </t>
  </si>
  <si>
    <t>CREDOR</t>
  </si>
  <si>
    <t>MÊS/ANO DO EMPENHO</t>
  </si>
  <si>
    <t>NÚMERO DO CONTRATO</t>
  </si>
  <si>
    <t>VALOR DA MÃO-DE-OBRA</t>
  </si>
  <si>
    <t>Luís Antônio Pio</t>
  </si>
  <si>
    <t>Salvador Marinho Queiroz</t>
  </si>
  <si>
    <t>José Marcelo de Andrade Botelho</t>
  </si>
  <si>
    <t>Manoel Lima da Costa</t>
  </si>
  <si>
    <t>Francisco de Paula Correa</t>
  </si>
  <si>
    <t>Mércia de Carvalho Resende</t>
  </si>
  <si>
    <t>Maria Zeli Coelho Alves</t>
  </si>
  <si>
    <t>Crispin Elias Campos Neto</t>
  </si>
  <si>
    <t>José Cupertino Gomes</t>
  </si>
  <si>
    <t>José Maria Gonçalves Santos</t>
  </si>
  <si>
    <t>Geraldo José Canha</t>
  </si>
  <si>
    <t>Sebastião Xavier Soares</t>
  </si>
  <si>
    <t>Raul Pinto</t>
  </si>
  <si>
    <t>Paulo Roberto Chaves Rego</t>
  </si>
  <si>
    <t>Jovino Gonçalves Filho</t>
  </si>
  <si>
    <t>Silmar Moreira de Faria</t>
  </si>
  <si>
    <t>José Teixeira da Rocha</t>
  </si>
  <si>
    <t>João Carlos de Mattos</t>
  </si>
  <si>
    <t>Ricardo Veríssimo da Silva</t>
  </si>
  <si>
    <t>Enivaldo Fernandes de Andrade</t>
  </si>
  <si>
    <t>Armando Batista Peninha</t>
  </si>
  <si>
    <t>Argemiro Viana Lopes</t>
  </si>
  <si>
    <t>Euclides Ferreira de Aquino</t>
  </si>
  <si>
    <t>José Mauro Félix</t>
  </si>
  <si>
    <t>Luiz Carlos Pinheiro</t>
  </si>
  <si>
    <t>Antônio da Silva Pinheiro</t>
  </si>
  <si>
    <t>Luís Fernando Noronha Pereira</t>
  </si>
  <si>
    <t>Camilo José Sena Prates</t>
  </si>
  <si>
    <t>José Denísio Werneck</t>
  </si>
  <si>
    <t>Gerson Pereira</t>
  </si>
  <si>
    <t>Genaldo Moreira Dias</t>
  </si>
  <si>
    <t>Alaécio da Luz Pinto</t>
  </si>
  <si>
    <t>Isauro José de Calais Filho</t>
  </si>
  <si>
    <t>Marilúcia Rodrigues Maia</t>
  </si>
  <si>
    <t>Aldemir Cândido de Araújo</t>
  </si>
  <si>
    <t>Francisca Josefa de Sales</t>
  </si>
  <si>
    <t>Dárcio Esteves Faria</t>
  </si>
  <si>
    <t>Elio Calazans da Silva</t>
  </si>
  <si>
    <t>Ronan Batista de Morais</t>
  </si>
  <si>
    <t>Edivaldo Fidélis de Oliveira</t>
  </si>
  <si>
    <t>Joaquim Lucimar Gonçalves dos Reis</t>
  </si>
  <si>
    <t>Severiano Affonso dos Santos Reis</t>
  </si>
  <si>
    <t>Álvaro Eustáquio Pedrosa</t>
  </si>
  <si>
    <t>Miguel Silva Mendes</t>
  </si>
  <si>
    <t>Brenio Coli Rodrigues</t>
  </si>
  <si>
    <t>Lourival Rodrigues Rosa</t>
  </si>
  <si>
    <t>José Osanan Botinha</t>
  </si>
  <si>
    <t>Jacques Abrantes Couy</t>
  </si>
  <si>
    <t>Djalma Antunes Cardoso</t>
  </si>
  <si>
    <t>Júlio Maria de Albuquerque</t>
  </si>
  <si>
    <t>José Jarbas Ramos</t>
  </si>
  <si>
    <t>Edmilson Valadão de Oliveira</t>
  </si>
  <si>
    <t>Rainério de Oliveira Corrêa</t>
  </si>
  <si>
    <t>Geraldo Majela Primo</t>
  </si>
  <si>
    <t>José Maria dos Santos</t>
  </si>
  <si>
    <t>Sebastião Luiz Dornela</t>
  </si>
  <si>
    <t>Marcelo Augusto Figueiredo</t>
  </si>
  <si>
    <t>Adauto Lopes Bastos</t>
  </si>
  <si>
    <t>Maria Auxiliadora Calheiros Teixeira</t>
  </si>
  <si>
    <t>José Nogueira Costa</t>
  </si>
  <si>
    <t>Milton Rodrigues dos Santos</t>
  </si>
  <si>
    <t>Martha Ismênia Abrão da Costa</t>
  </si>
  <si>
    <t>Sebastião Wellington Pimenta de Figueiredo</t>
  </si>
  <si>
    <t>Almendes Soares Pereira</t>
  </si>
  <si>
    <t>José Campos de Oliveira</t>
  </si>
  <si>
    <t>Telmo Braga</t>
  </si>
  <si>
    <t>João Batista Bazílio</t>
  </si>
  <si>
    <t>Osvaldo Maria de Figueiredo</t>
  </si>
  <si>
    <t>Cândida Vera Morais Silveira</t>
  </si>
  <si>
    <t>Clésio Gomes de Oliveira</t>
  </si>
  <si>
    <t>Rogério Rubens Caetano Junho</t>
  </si>
  <si>
    <t>Av. 7, 1158 - Centro</t>
  </si>
  <si>
    <t>38288-000</t>
  </si>
  <si>
    <t>(034) 3456-1366</t>
  </si>
  <si>
    <t>01.632.117/0001-50</t>
  </si>
  <si>
    <t>Antônio Cupertino de Araújo</t>
  </si>
  <si>
    <t>Pça. Leopoldo Januário Pereira, 314</t>
  </si>
  <si>
    <t>35380-000</t>
  </si>
  <si>
    <t>Av. Amâncio Cardoso, s/nº</t>
  </si>
  <si>
    <t>39315-000</t>
  </si>
  <si>
    <t>R. Satil Lisboa, 275 / 1º Andar - Centro</t>
  </si>
  <si>
    <t>35317-000</t>
  </si>
  <si>
    <t>(033) 3324-1146</t>
  </si>
  <si>
    <t>Pça. dos Capangueiros, 23</t>
  </si>
  <si>
    <t>37922-000</t>
  </si>
  <si>
    <t>(037) 3371-1110</t>
  </si>
  <si>
    <t>Pça. Francisco Martins, 14 - Centro</t>
  </si>
  <si>
    <t>39535-000</t>
  </si>
  <si>
    <t>(038) 3824-7106</t>
  </si>
  <si>
    <t>Pça. Gov. Benedito Valadares, 11 - Centro</t>
  </si>
  <si>
    <t>37002-020</t>
  </si>
  <si>
    <t>18.240.119/0002-88</t>
  </si>
  <si>
    <t>Av. Jovino Mariano Gomes, 1.350 - Centro</t>
  </si>
  <si>
    <t>38794-000</t>
  </si>
  <si>
    <t>(038) 3567-5100</t>
  </si>
  <si>
    <t>Márcio Sanguinette</t>
  </si>
  <si>
    <t>Av. Dr. Mallard, 1487</t>
  </si>
  <si>
    <t>39260-000</t>
  </si>
  <si>
    <t>39400-053</t>
  </si>
  <si>
    <t>Belchior Alves de Araújo</t>
  </si>
  <si>
    <t>R. Milton Campos, 205</t>
  </si>
  <si>
    <t>38780-000</t>
  </si>
  <si>
    <t>(034) 3813-1088</t>
  </si>
  <si>
    <t>39458-000</t>
  </si>
  <si>
    <t>(038) 3625-8122</t>
  </si>
  <si>
    <t>Av. da Saudade, 112 - Vila Tobias</t>
  </si>
  <si>
    <t>39663-000</t>
  </si>
  <si>
    <t>(038) 3527-9120</t>
  </si>
  <si>
    <t>03.060.382/0001-37</t>
  </si>
  <si>
    <t>Pça. Vereador Fernando da Silva Melo, s/nº</t>
  </si>
  <si>
    <t>38150-000</t>
  </si>
  <si>
    <t>(034) 3323-1140</t>
  </si>
  <si>
    <t>Roberto Lopes Coelho</t>
  </si>
  <si>
    <t>R. Prefeiro Wilson Damião, 130 - Centro</t>
  </si>
  <si>
    <t>35353-000</t>
  </si>
  <si>
    <t>(033) 3351-8100</t>
  </si>
  <si>
    <t>Clésio Múcio Drumond</t>
  </si>
  <si>
    <t>524.195.096-68</t>
  </si>
  <si>
    <t>Av. JK, 08</t>
  </si>
  <si>
    <t>33200-000</t>
  </si>
  <si>
    <t>22.439.715/0001-88</t>
  </si>
  <si>
    <t>Pça. do Rosário, 05</t>
  </si>
  <si>
    <t>(031) 3891-3666</t>
  </si>
  <si>
    <t>R. Dr. Olavo Fortes, 56 - Centro</t>
  </si>
  <si>
    <t>36895-000</t>
  </si>
  <si>
    <t>(032) 3755-1000</t>
  </si>
  <si>
    <t>vieiras@imicro.com.br</t>
  </si>
  <si>
    <t>17.947.599/0001-78</t>
  </si>
  <si>
    <t>Av. Capitão Mor Antônio Pereira, s/n</t>
  </si>
  <si>
    <t>R. Crispim Gomes Pinto, 28 - Centro</t>
  </si>
  <si>
    <t>37465-000</t>
  </si>
  <si>
    <t>(035) 3373-1371</t>
  </si>
  <si>
    <t>Travessa 9 de Março, 50</t>
  </si>
  <si>
    <t>39730-000</t>
  </si>
  <si>
    <t>R. Virgilio de Melo Franco, 63 - Centro</t>
  </si>
  <si>
    <t>39715-000</t>
  </si>
  <si>
    <t>(033) 3295-1151</t>
  </si>
  <si>
    <t>Pça. 28 de Setembro, s/nº</t>
  </si>
  <si>
    <t>36520-000</t>
  </si>
  <si>
    <t>(032) 3551-2622</t>
  </si>
  <si>
    <t>26.140.756/0001-20</t>
  </si>
  <si>
    <t>Av. Arthur Pedras, 120</t>
  </si>
  <si>
    <t>36720-000</t>
  </si>
  <si>
    <t>(032) 3463-1232</t>
  </si>
  <si>
    <t>R. Osvaldo Reynaldo, 05</t>
  </si>
  <si>
    <t>37512-000</t>
  </si>
  <si>
    <t>MUNICÍPIOS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</si>
  <si>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</si>
  <si>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</si>
  <si>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</si>
  <si>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</si>
  <si>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</si>
  <si>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</si>
  <si>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</si>
  <si>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</si>
  <si>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</si>
  <si>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</si>
  <si>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</si>
  <si>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</si>
  <si>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</si>
  <si>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</si>
  <si>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</si>
  <si>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</si>
  <si>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</si>
  <si>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35177-000</t>
  </si>
  <si>
    <t>R. Prefeito Eurípedes Carlos de Abreu, 150</t>
  </si>
  <si>
    <t>36850-000</t>
  </si>
  <si>
    <t>Alessandro Guimarães Sampaio</t>
  </si>
  <si>
    <t>Pça. Virgilato Coelho, 28</t>
  </si>
  <si>
    <t>37770-000</t>
  </si>
  <si>
    <t>(031) 3715-6217</t>
  </si>
  <si>
    <t>02.093.431/0001-75</t>
  </si>
  <si>
    <t>Marcília Bonifácio de Faria</t>
  </si>
  <si>
    <t>Helvécio Ferreira Martins</t>
  </si>
  <si>
    <t>424.367.706-97</t>
  </si>
  <si>
    <t>Pça. Carlos Jaime, 22</t>
  </si>
  <si>
    <t>36210-000</t>
  </si>
  <si>
    <t>Pça. Conselheiro Mata, 11</t>
  </si>
  <si>
    <t>39100-000</t>
  </si>
  <si>
    <t>(038) 3531-1737</t>
  </si>
  <si>
    <t>(038) 3531-1071</t>
  </si>
  <si>
    <t>R. Padre Armindo Vieira, 3</t>
  </si>
  <si>
    <t>35437-000</t>
  </si>
  <si>
    <t>(031) 3886-1114</t>
  </si>
  <si>
    <t>Pça. São Sebastião, 433</t>
  </si>
  <si>
    <t>35984-000</t>
  </si>
  <si>
    <t>(031) 3858-1293</t>
  </si>
  <si>
    <t>R. José Valente, 85 - Centro</t>
  </si>
  <si>
    <t>36546-000</t>
  </si>
  <si>
    <t>Luís Carlos Costa</t>
  </si>
  <si>
    <t>R. Marinho Carlos de Souza, 05</t>
  </si>
  <si>
    <t>36820-000</t>
  </si>
  <si>
    <t>(032) 3743-1452</t>
  </si>
  <si>
    <t>Pça. Anacleto Falci</t>
  </si>
  <si>
    <t>35265-000</t>
  </si>
  <si>
    <t>Armstrong Antônio Coelho Cunha</t>
  </si>
  <si>
    <t>R. Monsenhor Ayala, 37 - 1º Andar - Sl 01 - Centro</t>
  </si>
  <si>
    <t>39735-000</t>
  </si>
  <si>
    <t>(033) 3414-1262</t>
  </si>
  <si>
    <t>cmdivino@uol.com.br</t>
  </si>
  <si>
    <t>01.628.137/0001-58</t>
  </si>
  <si>
    <t>Rua São Paulo, 277</t>
  </si>
  <si>
    <t>35500-006</t>
  </si>
  <si>
    <t>cmdiv@xnext.com.br</t>
  </si>
  <si>
    <t>Getúlio Lacerda Andrade</t>
  </si>
  <si>
    <t>Av. Rio-Bahia, 116</t>
  </si>
  <si>
    <t>39995-000</t>
  </si>
  <si>
    <t>(033) 3755-8135</t>
  </si>
  <si>
    <t>Pça. Presidente Vargas, 01</t>
  </si>
  <si>
    <t>37134-000</t>
  </si>
  <si>
    <t>(035) 3286-1200</t>
  </si>
  <si>
    <t>Av. Hormínio da Rocha Pereira, nº 125</t>
  </si>
  <si>
    <t>39903-000</t>
  </si>
  <si>
    <t>Almério Pereira da Silva</t>
  </si>
  <si>
    <t>R. Novo Horizonte, 303 - Centro</t>
  </si>
  <si>
    <t>35148-000</t>
  </si>
  <si>
    <t>José Cassimiro Magalhães</t>
  </si>
  <si>
    <t>André Ferreira Torres</t>
  </si>
  <si>
    <t>Benedito Apolônio da Costa</t>
  </si>
  <si>
    <t>Juscelino Kaiser de Melo</t>
  </si>
  <si>
    <t>João Luiz Anacleto</t>
  </si>
  <si>
    <t>Valdete Gerônimo Gonçalves</t>
  </si>
  <si>
    <t>Vicente Bolina Batista</t>
  </si>
  <si>
    <t>Luiz Marcos Batista</t>
  </si>
  <si>
    <t>Carlos Barbosa Souto</t>
  </si>
  <si>
    <t>Eloisio Raimundo dos Santos</t>
  </si>
  <si>
    <t>Maria José Lopes Neves da Silva</t>
  </si>
  <si>
    <t>Rafael Francisco de Souza</t>
  </si>
  <si>
    <t>Hélio Borges</t>
  </si>
  <si>
    <t>Emerson Acácio Alves</t>
  </si>
  <si>
    <t>Idélio Borborema Domingues</t>
  </si>
  <si>
    <t>José Fonseca Rosa</t>
  </si>
  <si>
    <t>José Alves de Santana</t>
  </si>
  <si>
    <t>José de Castro Silva</t>
  </si>
  <si>
    <t>Ricardo Araújo Souza</t>
  </si>
  <si>
    <t>Valdir Cruvinel</t>
  </si>
  <si>
    <t>Luciano Lacerda de Souza</t>
  </si>
  <si>
    <t>Jadir Fernandes de Souza</t>
  </si>
  <si>
    <t>Marcelino Alexandre</t>
  </si>
  <si>
    <t>Ernani de Carvalho Santiago</t>
  </si>
  <si>
    <t>Jefferson Benedito Rennó</t>
  </si>
  <si>
    <t>Antônio Pereira Pinto</t>
  </si>
  <si>
    <t>Amarildo Alvim Gonçalves</t>
  </si>
  <si>
    <t>Jaime Lino da Cruz</t>
  </si>
  <si>
    <t>Paulo Sérgio Maciel de Oliveira</t>
  </si>
  <si>
    <t>Norton Neiva Diamantina</t>
  </si>
  <si>
    <t>Eduardo Carvalho da Silva</t>
  </si>
  <si>
    <t>Donizetti de Lima</t>
  </si>
  <si>
    <t>Ronaldo José Leandro</t>
  </si>
  <si>
    <t>Paulo Afonso Sandy</t>
  </si>
  <si>
    <t>Paulo Vitor da Silva</t>
  </si>
  <si>
    <t>Jadilson de Jesus Cordeiro Maciel</t>
  </si>
  <si>
    <t>Lucinéia Marques Fugiwara</t>
  </si>
  <si>
    <t>Elmar Humberto Goulart</t>
  </si>
  <si>
    <t>Geraldo Jabbur Braga</t>
  </si>
  <si>
    <t>Lúcio Altair Ribeiro de Sá</t>
  </si>
  <si>
    <t>Rubens Galvão Alves Ferreira</t>
  </si>
  <si>
    <t>João Batista Soares</t>
  </si>
  <si>
    <t>Sérgio Kuroki Takeishi</t>
  </si>
  <si>
    <t>José Antônio Moreira</t>
  </si>
  <si>
    <t>Avanir Rodrigues</t>
  </si>
  <si>
    <t>Jarbas Soares Rocha</t>
  </si>
  <si>
    <t>Vicente de Paulo Maciel</t>
  </si>
  <si>
    <t>Antônio Filomeno</t>
  </si>
  <si>
    <t>Antônio Eustáquio Souza Sá</t>
  </si>
  <si>
    <t>Arildo Ricardo Neto</t>
  </si>
  <si>
    <t>Everardes Rodrigues Coelho</t>
  </si>
  <si>
    <t>Jackson Carneiro Barreto</t>
  </si>
  <si>
    <t/>
  </si>
  <si>
    <t>902.224.156-49</t>
  </si>
  <si>
    <t>558.256.056-49</t>
  </si>
  <si>
    <t>202.478.856-49</t>
  </si>
  <si>
    <t>792.538.576-68</t>
  </si>
  <si>
    <t>114.043.886-72</t>
  </si>
  <si>
    <t>033.735.046-94</t>
  </si>
  <si>
    <t>211.445.326-04</t>
  </si>
  <si>
    <t>175.409.506-25</t>
  </si>
  <si>
    <t>296.354.976-87</t>
  </si>
  <si>
    <t>050.325.078-30</t>
  </si>
  <si>
    <t>310.979.446-20</t>
  </si>
  <si>
    <t>357.248.546/00</t>
  </si>
  <si>
    <t>443.300.226-72</t>
  </si>
  <si>
    <t>639.543.206-06</t>
  </si>
  <si>
    <t>010.430.618-19</t>
  </si>
  <si>
    <t>502.230.466-04</t>
  </si>
  <si>
    <t>122.677.836-49</t>
  </si>
  <si>
    <t>432.416.386-34</t>
  </si>
  <si>
    <t>303.781.706-44</t>
  </si>
  <si>
    <t>012.351.506-82</t>
  </si>
  <si>
    <t>136.849.226-68</t>
  </si>
  <si>
    <t>916.779.476-91</t>
  </si>
  <si>
    <t>003.943.196-72</t>
  </si>
  <si>
    <t>906.299.736-87</t>
  </si>
  <si>
    <t>690.154.227-53</t>
  </si>
  <si>
    <t>051.441.246-15</t>
  </si>
  <si>
    <t>704.595.256-20</t>
  </si>
  <si>
    <t>272.553.446-15</t>
  </si>
  <si>
    <t>388.949.476-53</t>
  </si>
  <si>
    <t>016.865.696-53</t>
  </si>
  <si>
    <t>285.422.156-72</t>
  </si>
  <si>
    <t>325.018.036-04</t>
  </si>
  <si>
    <t>016.680.008-22</t>
  </si>
  <si>
    <t>613.334.766-04</t>
  </si>
  <si>
    <t>499.542.106-87</t>
  </si>
  <si>
    <t>155.846.806-00</t>
  </si>
  <si>
    <t>742.791.817-72</t>
  </si>
  <si>
    <t>379.745.807-04</t>
  </si>
  <si>
    <t>297.939.986-87</t>
  </si>
  <si>
    <t>384.088.306-78</t>
  </si>
  <si>
    <t>050.467.548-60</t>
  </si>
  <si>
    <t>237.245.876-00</t>
  </si>
  <si>
    <t>408.974.436-91</t>
  </si>
  <si>
    <t>286.172.316-53</t>
  </si>
  <si>
    <t>661.646.806-20</t>
  </si>
  <si>
    <t>200.516.976-53</t>
  </si>
  <si>
    <t>531.366.406-91</t>
  </si>
  <si>
    <t>101.532.176-34</t>
  </si>
  <si>
    <t>503.410.656-68</t>
  </si>
  <si>
    <t>190.883.886-87</t>
  </si>
  <si>
    <t>926.453.506-82</t>
  </si>
  <si>
    <t>043.647.166-34</t>
  </si>
  <si>
    <t>367.324.496-00</t>
  </si>
  <si>
    <t>188.031.136-49</t>
  </si>
  <si>
    <t>010.983.296-51</t>
  </si>
  <si>
    <t>116.120.798/81</t>
  </si>
  <si>
    <t>395.310.406-30</t>
  </si>
  <si>
    <t>700.394.296-87</t>
  </si>
  <si>
    <t>204.212.307-20</t>
  </si>
  <si>
    <t>603.020.376-04</t>
  </si>
  <si>
    <t>282.973.506-49</t>
  </si>
  <si>
    <t>844.687.426-15</t>
  </si>
  <si>
    <t>125.649.906-49</t>
  </si>
  <si>
    <t>405.305.906-78</t>
  </si>
  <si>
    <t>130.620.186-15</t>
  </si>
  <si>
    <t>177.141.256-91</t>
  </si>
  <si>
    <t>347.835.206-15</t>
  </si>
  <si>
    <t>573.374.466-91</t>
  </si>
  <si>
    <t>464.818.696-68</t>
  </si>
  <si>
    <t>838.019.286-91</t>
  </si>
  <si>
    <t>268.371.886-15</t>
  </si>
  <si>
    <t>445.406.806-25</t>
  </si>
  <si>
    <t>306.431.186-49</t>
  </si>
  <si>
    <t>387.438.256-72</t>
  </si>
  <si>
    <t>096.997.916-91</t>
  </si>
  <si>
    <t>216.753.686-00</t>
  </si>
  <si>
    <t>543.989.166-87</t>
  </si>
  <si>
    <t>128.419.356-04</t>
  </si>
  <si>
    <t>343.047.976-20</t>
  </si>
  <si>
    <t>059.518.366-20</t>
  </si>
  <si>
    <t>701.884.086-49</t>
  </si>
  <si>
    <t>312.812.146-04</t>
  </si>
  <si>
    <t>170.732.786-68</t>
  </si>
  <si>
    <t>390.842.486-00</t>
  </si>
  <si>
    <t>494.503.796-53</t>
  </si>
  <si>
    <t>478.432.176-49</t>
  </si>
  <si>
    <t>025.602.858-35</t>
  </si>
  <si>
    <t>209.218.456-34</t>
  </si>
  <si>
    <t>55.384.496-04</t>
  </si>
  <si>
    <t>389.740.966-68</t>
  </si>
  <si>
    <t>730.216.526-20</t>
  </si>
  <si>
    <t>235.328.746-87</t>
  </si>
  <si>
    <t>116.481.396-04</t>
  </si>
  <si>
    <t>432.798.486-87</t>
  </si>
  <si>
    <t>253.246.086-53</t>
  </si>
  <si>
    <t>623.855.506-87</t>
  </si>
  <si>
    <t>311.194.686-04</t>
  </si>
  <si>
    <t>766.384.308-82</t>
  </si>
  <si>
    <t>520.917.086-15</t>
  </si>
  <si>
    <t>406.945.346-68</t>
  </si>
  <si>
    <t>199.411.456-87</t>
  </si>
  <si>
    <t>315.047.286-53</t>
  </si>
  <si>
    <t>772.838.996-34</t>
  </si>
  <si>
    <t>428.425.656-49</t>
  </si>
  <si>
    <t>416.762.036-72</t>
  </si>
  <si>
    <t>313.538.356-34</t>
  </si>
  <si>
    <t>001.798.636-22</t>
  </si>
  <si>
    <t>002.204.477-96</t>
  </si>
  <si>
    <t>477.438.596-49</t>
  </si>
  <si>
    <t>263.371.186-34</t>
  </si>
  <si>
    <t>542.687.297-04</t>
  </si>
  <si>
    <t>146.406.926-72</t>
  </si>
  <si>
    <t>347.111.476-91</t>
  </si>
  <si>
    <t>552.682.346-68</t>
  </si>
  <si>
    <t>601.608.376-34</t>
  </si>
  <si>
    <t>523.978.406-00</t>
  </si>
  <si>
    <t>387.186.005-06</t>
  </si>
  <si>
    <t>377.231.386-87</t>
  </si>
  <si>
    <t>114.689.716-20</t>
  </si>
  <si>
    <t>147.012.356-87</t>
  </si>
  <si>
    <t>323.702.026-53</t>
  </si>
  <si>
    <t>540.161.936-72</t>
  </si>
  <si>
    <t>025.289.067-87</t>
  </si>
  <si>
    <t>218.290.476-04</t>
  </si>
  <si>
    <t>151.808.406-00</t>
  </si>
  <si>
    <t>017.444.536-91</t>
  </si>
  <si>
    <t>602.136.126-15</t>
  </si>
  <si>
    <t>22.238.331/0001-05</t>
  </si>
  <si>
    <t>(037) 3541-1555</t>
  </si>
  <si>
    <t>20.922.217/0001-66</t>
  </si>
  <si>
    <t>00.492.087/0001-61</t>
  </si>
  <si>
    <t>18.295.287/0001-90</t>
  </si>
  <si>
    <t>Pça. Padre Júlio Maria, 40 - 2º andar</t>
  </si>
  <si>
    <t>37170-000</t>
  </si>
  <si>
    <t>(035) 3851-1822</t>
  </si>
  <si>
    <t>R. Capitão João Mariano Dias, 86</t>
  </si>
  <si>
    <t>37340-000</t>
  </si>
  <si>
    <t>(032) 3294-1129</t>
  </si>
  <si>
    <t>R. Florinda Pires, 83</t>
  </si>
  <si>
    <t>39391-000</t>
  </si>
  <si>
    <t>Pça. Olegário Maciel, 831</t>
  </si>
  <si>
    <t>35600-000</t>
  </si>
  <si>
    <t>José Raimundo da Silva</t>
  </si>
  <si>
    <t>Av. Dom Silvério, 170</t>
  </si>
  <si>
    <t>37310-000</t>
  </si>
  <si>
    <t>(032) 3292-1107</t>
  </si>
  <si>
    <t>Silma Maria Torres</t>
  </si>
  <si>
    <t>R. Curitiba, 125</t>
  </si>
  <si>
    <t>37948-000</t>
  </si>
  <si>
    <t>R. Domingos Ferreira Pena, 30 - Centro</t>
  </si>
  <si>
    <t>35908-000</t>
  </si>
  <si>
    <t>(031) 3833-1204</t>
  </si>
  <si>
    <t>01.956.600/0001-90</t>
  </si>
  <si>
    <t>R. Vereador José da Silva Jacob, 59</t>
  </si>
  <si>
    <t>35340-000</t>
  </si>
  <si>
    <t>(033) 3354-1451</t>
  </si>
  <si>
    <t>26.213.496/0001-75</t>
  </si>
  <si>
    <t>R. Alameda José Brandão, 348</t>
  </si>
  <si>
    <t>37610-000</t>
  </si>
  <si>
    <t>(035) 3461-1228</t>
  </si>
  <si>
    <t>Porfirio Roberto da Silva</t>
  </si>
  <si>
    <t>Av. Pref. José Wanderley Lara, 299</t>
  </si>
  <si>
    <t>37220-000</t>
  </si>
  <si>
    <t>(035) 3841-1580</t>
  </si>
  <si>
    <t>Av. Governador Benedito Valadares, 170</t>
  </si>
  <si>
    <t>35521-000</t>
  </si>
  <si>
    <t>(031) 3576-1318</t>
  </si>
  <si>
    <t>38650-000</t>
  </si>
  <si>
    <t>R. Bom Jesus, 75</t>
  </si>
  <si>
    <t>39490-000</t>
  </si>
  <si>
    <t>(038) 3621-4944</t>
  </si>
  <si>
    <t>Pça.  Antônio Megalé, 86 - Centro</t>
  </si>
  <si>
    <t>37566-000</t>
  </si>
  <si>
    <t>(033) 3445-1637</t>
  </si>
  <si>
    <t>Evelise Terezinha Chiacchio Leite Reis</t>
  </si>
  <si>
    <t>Pça. São Benedito, 131</t>
  </si>
  <si>
    <t>37720-000</t>
  </si>
  <si>
    <t>(035) 3741-1288</t>
  </si>
  <si>
    <t>R. Adão Colares, 17</t>
  </si>
  <si>
    <t>39596-000</t>
  </si>
  <si>
    <t>Pça. Capitão Vilela, 10</t>
  </si>
  <si>
    <t>36542-000</t>
  </si>
  <si>
    <t>(032) 3534-1166</t>
  </si>
  <si>
    <t>R. João Alves, 263 - Centro</t>
  </si>
  <si>
    <t>38777-000</t>
  </si>
  <si>
    <t>(038) 3562-1448</t>
  </si>
  <si>
    <t>R. Coronel Sansão, 375</t>
  </si>
  <si>
    <t>39330-000</t>
  </si>
  <si>
    <t>(038) 3231-1511</t>
  </si>
  <si>
    <t>Maria Ramos Alves da Silva</t>
  </si>
  <si>
    <t>Receita Corrente Líquida do Município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</si>
  <si>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</si>
  <si>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</si>
  <si>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</si>
  <si>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</si>
  <si>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</si>
  <si>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</si>
  <si>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</si>
  <si>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</si>
  <si>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</si>
  <si>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</si>
  <si>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</si>
  <si>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</si>
  <si>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</si>
  <si>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</si>
  <si>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</si>
  <si>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</si>
  <si>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</si>
  <si>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</si>
  <si>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</si>
  <si>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</si>
  <si>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</si>
  <si>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</si>
  <si>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</si>
  <si>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</si>
  <si>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</si>
  <si>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</si>
  <si>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</si>
  <si>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</si>
  <si>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</si>
  <si>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</si>
  <si>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</si>
  <si>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</si>
  <si>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</si>
  <si>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</si>
  <si>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</si>
  <si>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</si>
  <si>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</si>
  <si>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</si>
  <si>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</si>
  <si>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</si>
  <si>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</si>
  <si>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</si>
  <si>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</si>
  <si>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</si>
  <si>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</si>
  <si>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</si>
  <si>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</si>
  <si>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</si>
  <si>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</si>
  <si>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</si>
  <si>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</si>
  <si>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</si>
  <si>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</si>
  <si>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</si>
  <si>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</si>
  <si>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</si>
  <si>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</si>
  <si>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</si>
  <si>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</si>
  <si>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</si>
  <si>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</si>
  <si>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</si>
  <si>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</si>
  <si>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</si>
  <si>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</si>
  <si>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</si>
  <si>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</si>
  <si>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</si>
  <si>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</si>
  <si>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</si>
  <si>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</si>
  <si>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</si>
  <si>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</si>
  <si>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</si>
  <si>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</si>
  <si>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</si>
  <si>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</si>
  <si>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</si>
  <si>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</si>
  <si>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</si>
  <si>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</si>
  <si>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</si>
  <si>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</si>
  <si>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</si>
  <si>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</si>
  <si>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</si>
  <si>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</si>
  <si>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Exercício de 1999</t>
  </si>
  <si>
    <t>26.141.093/0001-68</t>
  </si>
  <si>
    <t>01.058.589/0001-41</t>
  </si>
  <si>
    <t>18.712.133/0001-56</t>
  </si>
  <si>
    <t>R. Farmacêutico Jaime Mafra, 371 - Centro</t>
  </si>
  <si>
    <t>00.421.606/0001-09</t>
  </si>
  <si>
    <t>26.112.722/0001-21</t>
  </si>
  <si>
    <t>02.006.000/0001-94</t>
  </si>
  <si>
    <t>25.218.637/0001-80</t>
  </si>
  <si>
    <t>02.340.862/0001-99</t>
  </si>
  <si>
    <t>Rua 6 de Abril, 912</t>
  </si>
  <si>
    <t>(035) 3544-1271</t>
  </si>
  <si>
    <t>23.767.759/0001-08</t>
  </si>
  <si>
    <t>21.037.718/0001-22</t>
  </si>
  <si>
    <t>19.091.453/0001-07</t>
  </si>
  <si>
    <t>19.091.453/0001-22</t>
  </si>
  <si>
    <t>66.482.084/0001-55</t>
  </si>
  <si>
    <t>22.737.555/0001-53</t>
  </si>
  <si>
    <t>02.354.068/0001-02</t>
  </si>
  <si>
    <t>01.835.045/0001-49</t>
  </si>
  <si>
    <t>R. Padre Oliveira Rolim, 143 - Centro</t>
  </si>
  <si>
    <t>(035) 3464-1572</t>
  </si>
  <si>
    <t>(035) 3464-1000</t>
  </si>
  <si>
    <t>www.inconfidentes.mg.gov.br</t>
  </si>
  <si>
    <t>pminconf@net.em.com.br</t>
  </si>
  <si>
    <t>02.334.389/0001-37</t>
  </si>
  <si>
    <t>01.641.201/0001-30</t>
  </si>
  <si>
    <t>21.246.764/0001-31</t>
  </si>
  <si>
    <t>02.925.708/0001-89</t>
  </si>
  <si>
    <t>74.043.134/0001-26</t>
  </si>
  <si>
    <t>01.496.711/0001-61</t>
  </si>
  <si>
    <t>73.971.624/0001-20</t>
  </si>
  <si>
    <t>01.590.456/0001-11</t>
  </si>
  <si>
    <t>66.232.802/0001-35</t>
  </si>
  <si>
    <t>19.871.680/0001-47</t>
  </si>
  <si>
    <t>23.095.664/0001-87</t>
  </si>
  <si>
    <t>18.988.410/0001-58</t>
  </si>
  <si>
    <t>01.644.958/0001-88</t>
  </si>
  <si>
    <t>16.845.679/0001-50</t>
  </si>
  <si>
    <t>21.297.692/0001-51</t>
  </si>
  <si>
    <t>18.366.963/0001-79</t>
  </si>
  <si>
    <t>18.017.462/0001-13</t>
  </si>
  <si>
    <t>00.536.880/0001-15</t>
  </si>
  <si>
    <t>18.313.015/0001-75</t>
  </si>
  <si>
    <t>22.057.574/0001-39</t>
  </si>
  <si>
    <t>00.993.308/0001-85</t>
  </si>
  <si>
    <t>20.570.842/0001-96</t>
  </si>
  <si>
    <t>02.349.350/0001-93</t>
  </si>
  <si>
    <t>26.218.255/0001-19</t>
  </si>
  <si>
    <t>18.299.537/0001-60</t>
  </si>
  <si>
    <t>18.241.380/0001-11</t>
  </si>
  <si>
    <t>02.858.064/0001-53</t>
  </si>
  <si>
    <t>R. Eng. Paulo Franco da Rosa, 298</t>
  </si>
  <si>
    <t>(035) 3361-2076</t>
  </si>
  <si>
    <t>02.740.012/0001-88</t>
  </si>
  <si>
    <t>26.215.269/0001-89</t>
  </si>
  <si>
    <t>22.709.364/0001-88</t>
  </si>
  <si>
    <t>02.315.368/0001-74</t>
  </si>
  <si>
    <t>R. Vigário Antunes, 267 - Centro</t>
  </si>
  <si>
    <t>64.483.795/0001-19</t>
  </si>
  <si>
    <t>19.053.594/0001-27</t>
  </si>
  <si>
    <t>18.691.766/0001-25</t>
  </si>
  <si>
    <t>23.767.072/0001-64</t>
  </si>
  <si>
    <t>00.812.444/0001-21</t>
  </si>
  <si>
    <t>26.222.059/0001-18</t>
  </si>
  <si>
    <t>04.251.837/0001-64</t>
  </si>
  <si>
    <t>20.669.834/0001-00</t>
  </si>
  <si>
    <t>Pça Chicre Záckia, 63</t>
  </si>
  <si>
    <t>04.226.900/0001-02</t>
  </si>
  <si>
    <t>26.040.238/0001-34</t>
  </si>
  <si>
    <t>41.879.123/0001-21</t>
  </si>
  <si>
    <t>23.254.147/0001-03</t>
  </si>
  <si>
    <t>R. Prefeito Antõnio Gonçalves Quaresma, 290</t>
  </si>
  <si>
    <t>(035) 3593-1260</t>
  </si>
  <si>
    <t>R. Afonso Pena, 556 - Centro Cx. P. 041</t>
  </si>
  <si>
    <t>(035) 3443-1914</t>
  </si>
  <si>
    <t>19.070.945/0001-08</t>
  </si>
  <si>
    <t>03.106.547/0001-64</t>
  </si>
  <si>
    <t>66.450.909/0001-50</t>
  </si>
  <si>
    <t>R. Belo Horizonte, s/n - Centro</t>
  </si>
  <si>
    <t>39837-000</t>
  </si>
  <si>
    <t>(033) 3513-9205</t>
  </si>
  <si>
    <t>66.228.073/0001-43</t>
  </si>
  <si>
    <t>25.204.462/0001-51</t>
  </si>
  <si>
    <t>00.488.976/0001-55</t>
  </si>
  <si>
    <t>23.765.175/0001-95</t>
  </si>
  <si>
    <t>39335-000</t>
  </si>
  <si>
    <t>01.641.197/0001-00</t>
  </si>
  <si>
    <t>34.028.316/3491-81</t>
  </si>
  <si>
    <t>03.005.298/0001-10</t>
  </si>
  <si>
    <t>02.119.852/0001-28</t>
  </si>
  <si>
    <t>00.086.457/0001-60</t>
  </si>
  <si>
    <t>21.607.569/0001-90</t>
  </si>
  <si>
    <t>Pça. Cel. Franco, 55 C - Centro</t>
  </si>
  <si>
    <t>(033) 3741-1420</t>
  </si>
  <si>
    <t>(033) 3741-1657</t>
  </si>
  <si>
    <t>22.699.094/0001-71</t>
  </si>
  <si>
    <t>25.642.406/0001-07</t>
  </si>
  <si>
    <t>(038) 3756-1212</t>
  </si>
  <si>
    <t>R. Gregório Ferreira, 710</t>
  </si>
  <si>
    <t>39592-000</t>
  </si>
  <si>
    <t>(038) 3236-8105</t>
  </si>
  <si>
    <t>01.932.704/0001-65</t>
  </si>
  <si>
    <t>Pça. João Tibúrcio, 46</t>
  </si>
  <si>
    <t>35248-000</t>
  </si>
  <si>
    <t>(033) 3262-1152</t>
  </si>
  <si>
    <t>Av. 21 de Dezembro, 850 - Centro</t>
  </si>
  <si>
    <t>36152-000</t>
  </si>
  <si>
    <t>(032) 3274-5301</t>
  </si>
  <si>
    <t>R. Coronel João Vieira, 145</t>
  </si>
  <si>
    <t>37680-000</t>
  </si>
  <si>
    <t>Av. Pres. Kennedy, 180</t>
  </si>
  <si>
    <t>39720-000</t>
  </si>
  <si>
    <t>Geraldo Augusto do Nascimento</t>
  </si>
  <si>
    <t>Pça. Padre José Machado, 639 A</t>
  </si>
  <si>
    <t>39120-000</t>
  </si>
  <si>
    <t>(038) 3543-1255</t>
  </si>
  <si>
    <t>R. Marechal Floriano, 905 - Centro</t>
  </si>
  <si>
    <t>35000-000</t>
  </si>
  <si>
    <t>(033) 3271-6055</t>
  </si>
  <si>
    <t>39570-000</t>
  </si>
  <si>
    <t>R. José Ferreira de Castro, 9</t>
  </si>
  <si>
    <t>38470-000</t>
  </si>
  <si>
    <t>(034) 3844-1282</t>
  </si>
  <si>
    <t>Pça. Benedito Valadares, 100</t>
  </si>
  <si>
    <t>39740-000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</si>
  <si>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</si>
  <si>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</si>
  <si>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</si>
  <si>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</si>
  <si>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</si>
  <si>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</si>
  <si>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</si>
  <si>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</si>
  <si>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</si>
  <si>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</si>
  <si>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</si>
  <si>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</si>
  <si>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</si>
  <si>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</si>
  <si>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</si>
  <si>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</si>
  <si>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</si>
  <si>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</si>
  <si>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</si>
  <si>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</si>
  <si>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</si>
  <si>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</si>
  <si>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</si>
  <si>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</si>
  <si>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</si>
  <si>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</si>
  <si>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</si>
  <si>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</si>
  <si>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</si>
  <si>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</si>
  <si>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</si>
  <si>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</si>
  <si>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</si>
  <si>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</si>
  <si>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</si>
  <si>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</si>
  <si>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</si>
  <si>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</si>
  <si>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</si>
  <si>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</si>
  <si>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</si>
  <si>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</si>
  <si>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</si>
  <si>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</si>
  <si>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</si>
  <si>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</si>
  <si>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</si>
  <si>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</si>
  <si>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</si>
  <si>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</si>
  <si>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</si>
  <si>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</si>
  <si>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</si>
  <si>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</si>
  <si>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</si>
  <si>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</si>
  <si>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</si>
  <si>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</si>
  <si>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 Mirim</t>
  </si>
  <si>
    <t>Sardoá</t>
  </si>
  <si>
    <t>Sarzedo</t>
  </si>
  <si>
    <t>Sem-Peixe</t>
  </si>
  <si>
    <t>Senador Amaral</t>
  </si>
  <si>
    <t>Senador Cortes</t>
  </si>
  <si>
    <t>Senador Firmino</t>
  </si>
  <si>
    <t>Av. Cel. José Maria Gomes, 139 - 1º andar</t>
  </si>
  <si>
    <t>36985-000</t>
  </si>
  <si>
    <t>(033) 3345-1277</t>
  </si>
  <si>
    <t>(033) 3345-1208</t>
  </si>
  <si>
    <t>R. Francisco de Assis Costa, 247</t>
  </si>
  <si>
    <t>39648-000</t>
  </si>
  <si>
    <t>Antônio Lopes de Oliveira</t>
  </si>
  <si>
    <t>R. Santo Agostinho, 260 - Centro</t>
  </si>
  <si>
    <t>39314-000</t>
  </si>
  <si>
    <t>(038) 3634-1109</t>
  </si>
  <si>
    <t>01.637.481/0001-03</t>
  </si>
  <si>
    <t>Maria Aparecida Maurício</t>
  </si>
  <si>
    <t>Pça. Antônio Joaquim da Costa, 37</t>
  </si>
  <si>
    <t>36630-000</t>
  </si>
  <si>
    <t>R. Cap. José Laureano, 54</t>
  </si>
  <si>
    <t>36265-000</t>
  </si>
  <si>
    <t>R. Minas Gerais, 408</t>
  </si>
  <si>
    <t>37997-000</t>
  </si>
  <si>
    <t>R. Geraldo Pereira Durões, 65 - Centro</t>
  </si>
  <si>
    <t>39380-000</t>
  </si>
  <si>
    <t>(038) 3237-1227</t>
  </si>
  <si>
    <t>66.450.974/0001-85</t>
  </si>
  <si>
    <t>Av. Presidente Tancredo Neves, 170</t>
  </si>
  <si>
    <t>35530-000</t>
  </si>
  <si>
    <t>R. Álvaro de Barros, 401</t>
  </si>
  <si>
    <t>36570-000</t>
  </si>
  <si>
    <t>(032) 3555-1152</t>
  </si>
  <si>
    <t>39770-000</t>
  </si>
  <si>
    <t>(033) 3435-1255</t>
  </si>
  <si>
    <t>Pça. Américo Luiz de Freitas, 90 - Centro</t>
  </si>
  <si>
    <t>38250-000</t>
  </si>
  <si>
    <t>(034) 3423-1227</t>
  </si>
  <si>
    <t>(034) 3423-1233</t>
  </si>
  <si>
    <t>R. Manoel Rafael de Oliveira, 220 - Centro</t>
  </si>
  <si>
    <t>39628-000</t>
  </si>
  <si>
    <t>(033) 3732-1221</t>
  </si>
  <si>
    <t>(033) 3372-1122</t>
  </si>
  <si>
    <t>02.134.333/0001-39</t>
  </si>
  <si>
    <t>R. Padre Antônio Martins, 104</t>
  </si>
  <si>
    <t>37148-000</t>
  </si>
  <si>
    <t>(035) 3564-1000</t>
  </si>
  <si>
    <t>Av. Nossa Senhora da Conceição, 79</t>
  </si>
  <si>
    <t>36360-000</t>
  </si>
  <si>
    <t>Paulo Almeida de Oliveira</t>
  </si>
  <si>
    <t>R. Floriano Peixoto, 395</t>
  </si>
  <si>
    <t>38120-000</t>
  </si>
  <si>
    <t>(034) 3321-3144</t>
  </si>
  <si>
    <t>Adjalma Lopes Cirino</t>
  </si>
  <si>
    <t>R. Apulchro de Castro Teodoro, 05 - Centro</t>
  </si>
  <si>
    <t>37527-000</t>
  </si>
  <si>
    <t>(035) 3664-1258</t>
  </si>
  <si>
    <t>Adiney Paulo de Arantes</t>
  </si>
  <si>
    <t>R. Expedicionário Thaumaturgo, 41 - Centro</t>
  </si>
  <si>
    <t>36947-000</t>
  </si>
  <si>
    <t>(033) 3317-1182</t>
  </si>
  <si>
    <t>(033) 3317-1211</t>
  </si>
  <si>
    <t>00.421.566/0001-97</t>
  </si>
  <si>
    <t>R. Daniel de Carvalho, 161</t>
  </si>
  <si>
    <t>35860-000</t>
  </si>
  <si>
    <t>(031) 3868-1219</t>
  </si>
  <si>
    <t>José Manoel Vicente</t>
  </si>
  <si>
    <t>Pça. Januário Valério, 252 - Centro</t>
  </si>
  <si>
    <t>35668-000</t>
  </si>
  <si>
    <t>(037) 3276-1278</t>
  </si>
  <si>
    <t>64.487.044/0001-70</t>
  </si>
  <si>
    <t>Pça. Prefeito José Fontes, s/nº</t>
  </si>
  <si>
    <t>37430-000</t>
  </si>
  <si>
    <t>R. Sagrados Corações, 02</t>
  </si>
  <si>
    <t>37548-000</t>
  </si>
  <si>
    <t>Pça São Vicente, s/nº - Centro</t>
  </si>
  <si>
    <t>39486-000</t>
  </si>
  <si>
    <t>(038) 3621-2085</t>
  </si>
  <si>
    <t>Uales Lucas Ribeiro</t>
  </si>
  <si>
    <t>R. Maria Rodrigues, 436 - Centro</t>
  </si>
  <si>
    <t>33420-000</t>
  </si>
  <si>
    <t>(031) 3686-1416</t>
  </si>
  <si>
    <t>R. Prudente de Morais, 76 - Centro</t>
  </si>
  <si>
    <t>37557-000</t>
  </si>
  <si>
    <t>(035) 3424-1342</t>
  </si>
  <si>
    <t>R. Padre Antônio Corrêa, 163</t>
  </si>
  <si>
    <t>36404-000</t>
  </si>
  <si>
    <t>R. João Moreira, 22</t>
  </si>
  <si>
    <t>35850-000</t>
  </si>
  <si>
    <t>(031) 3869-1001</t>
  </si>
  <si>
    <t>Vera Lúcia Guardieiro</t>
  </si>
  <si>
    <t>23.765.308/0001-23</t>
  </si>
  <si>
    <t>17.747.965/0001-45</t>
  </si>
  <si>
    <t>03.177.973/0001-99</t>
  </si>
  <si>
    <t>Av. Belo Horizonte, 157</t>
  </si>
  <si>
    <t>01.038.997/0001-31</t>
  </si>
  <si>
    <t>20.931.994/0001-77</t>
  </si>
  <si>
    <t>20.215.158/0001-96</t>
  </si>
  <si>
    <t>R. Ferreira Prado, 138 - Centro</t>
  </si>
  <si>
    <t>(035) 3267-1495</t>
  </si>
  <si>
    <t>18.008.193/0002-73</t>
  </si>
  <si>
    <t>01.696.629/0001-80</t>
  </si>
  <si>
    <t>21.607.411/0001-10</t>
  </si>
  <si>
    <t>04.242.099/0001-99</t>
  </si>
  <si>
    <t>(037) 3335-1354</t>
  </si>
  <si>
    <t>02.120.621/0001-34</t>
  </si>
  <si>
    <t>00.135.638/0001-30</t>
  </si>
  <si>
    <t>04.251.412/0001-55</t>
  </si>
  <si>
    <t>64.480.643/0001-62</t>
  </si>
  <si>
    <t>39425-000</t>
  </si>
  <si>
    <t>(038) 3289-8102</t>
  </si>
  <si>
    <t>01.625.613/0001-87</t>
  </si>
  <si>
    <t>22.243.505/0001-10</t>
  </si>
  <si>
    <t>22.223.978/0001-55</t>
  </si>
  <si>
    <t>26.142.315/0001-67</t>
  </si>
  <si>
    <t>02.303.963/0001-90</t>
  </si>
  <si>
    <t>18.307.447/0001-73</t>
  </si>
  <si>
    <t>22.700.421/0001-68</t>
  </si>
  <si>
    <t>04.237.266/0001-03</t>
  </si>
  <si>
    <t>26.219.360/0001-72</t>
  </si>
  <si>
    <t>01.640.429/0001-06</t>
  </si>
  <si>
    <t>00.831.562/0001-87</t>
  </si>
  <si>
    <t>Pça. Cristalino de Aguiar, Centro</t>
  </si>
  <si>
    <t>20.296.810/0001-44</t>
  </si>
  <si>
    <t>00.399.068/0001-95</t>
  </si>
  <si>
    <t>74.126.160/0001-18</t>
  </si>
  <si>
    <t>R. José Severino da Cunha, 42 - Centro</t>
  </si>
  <si>
    <t>(034) 3355-1224</t>
  </si>
  <si>
    <t>01.668.855/0001-58</t>
  </si>
  <si>
    <t>20.131.090/0001-67</t>
  </si>
  <si>
    <t>18.338.228/0001-51</t>
  </si>
  <si>
    <t>17.724.360/0001-39</t>
  </si>
  <si>
    <t>18.313.874/0001-64</t>
  </si>
  <si>
    <t>02.671.531/0001-31</t>
  </si>
  <si>
    <t>23.369.259/0001-00</t>
  </si>
  <si>
    <t>(035) 3864-1380</t>
  </si>
  <si>
    <t>percamara@perdoesnet.com.br</t>
  </si>
  <si>
    <t>25.654.344/0001-45</t>
  </si>
  <si>
    <t>02.576.454/0001-30</t>
  </si>
  <si>
    <t>20.434.106/0001-00</t>
  </si>
  <si>
    <t>35325-000</t>
  </si>
  <si>
    <t>02.315.185/0001-59</t>
  </si>
  <si>
    <t>18.685.438/0001-16</t>
  </si>
  <si>
    <t>22.735.211/0001-05</t>
  </si>
  <si>
    <t>01.613.204/0001-60</t>
  </si>
  <si>
    <t>01.612.550/0001-24</t>
  </si>
  <si>
    <t>17.980.392/0001-03</t>
  </si>
  <si>
    <t>Pça. José Moysés Miziara Sobrinho, 10</t>
  </si>
  <si>
    <t>(031) 3426-1158</t>
  </si>
  <si>
    <t>18.428.847/0002-18</t>
  </si>
  <si>
    <t>02.322.066/0001-23</t>
  </si>
  <si>
    <t>18.192.906/0001-10</t>
  </si>
  <si>
    <t>19.774.769/0001-95</t>
  </si>
  <si>
    <t>25.213.679/0001-28</t>
  </si>
  <si>
    <t>R. Opemá, 610 - Centro</t>
  </si>
  <si>
    <t>26.119.529/0001-12</t>
  </si>
  <si>
    <t>23.770.993/0001-86</t>
  </si>
  <si>
    <t>16.781.346/0001-04</t>
  </si>
  <si>
    <t>01.938.381/0001-17</t>
  </si>
  <si>
    <t>18.242.792/0002-57</t>
  </si>
  <si>
    <t>21.401.757/0001-67</t>
  </si>
  <si>
    <t>26.220.293/0001-06</t>
  </si>
  <si>
    <t>R. Félix Dias, 40 - Centro</t>
  </si>
  <si>
    <t>(037) 3523-4020</t>
  </si>
  <si>
    <t>(037) 3523-3829</t>
  </si>
  <si>
    <t>01.652.208/0001-58</t>
  </si>
  <si>
    <t>21.087.648/0001-17</t>
  </si>
  <si>
    <t>02.355.868/0001-30</t>
  </si>
  <si>
    <t>74.163.833/0001-00</t>
  </si>
  <si>
    <t>22.709.794/0001-08</t>
  </si>
  <si>
    <t>R. Adalberto Ferraz, 90 - Cx. Postal 279</t>
  </si>
  <si>
    <t>cammunn@uol.com.br</t>
  </si>
  <si>
    <t>25.650.078/0001-82</t>
  </si>
  <si>
    <t>R. Barão de Pouso Alto, 164</t>
  </si>
  <si>
    <t>37468-000</t>
  </si>
  <si>
    <t>(035) 3364-1446</t>
  </si>
  <si>
    <t>(038) 3621-1706</t>
  </si>
  <si>
    <t>R. Nossa Senhora do Rosário, 34 - Centro</t>
  </si>
  <si>
    <t>35580-000</t>
  </si>
  <si>
    <t>(037) 3354-1122</t>
  </si>
  <si>
    <t>R. Minas Gerais, 59 - Centro</t>
  </si>
  <si>
    <t>(038) 3231-9137</t>
  </si>
  <si>
    <t>Pça. Dagmar de Souza Lobo, s/nº</t>
  </si>
  <si>
    <t>35498-000</t>
  </si>
  <si>
    <t>(031) 3735-1286</t>
  </si>
  <si>
    <t>R. Minas Novas, 563 - Centro</t>
  </si>
  <si>
    <t>39645-000</t>
  </si>
  <si>
    <t>R. Prudente de Moraes, 93 - Centro</t>
  </si>
  <si>
    <t>35865-000</t>
  </si>
  <si>
    <t>(031) 3866-1212</t>
  </si>
  <si>
    <t>35440-000</t>
  </si>
  <si>
    <t>(031) 3857-1311</t>
  </si>
  <si>
    <t>R. Valdemar de Oliveira, s/nº</t>
  </si>
  <si>
    <t>37474-000</t>
  </si>
  <si>
    <t>Braz Hilário Singulane</t>
  </si>
  <si>
    <t>Av. Antônio Esteves Ribeiro, 300</t>
  </si>
  <si>
    <t>36784-000</t>
  </si>
  <si>
    <t>(032) 3453-1353</t>
  </si>
  <si>
    <t>02.309.562/0001-47</t>
  </si>
  <si>
    <t>Av. Francisco Maximiniano da Silva, 11</t>
  </si>
  <si>
    <t>36213-000</t>
  </si>
  <si>
    <t>R. Castro Alves, 29 - Centro</t>
  </si>
  <si>
    <t>35894-000</t>
  </si>
  <si>
    <t>(033) 3426-1210</t>
  </si>
  <si>
    <t>35610-000</t>
  </si>
  <si>
    <t>Pça. Cônego Agostinho José de Rezende, 30</t>
  </si>
  <si>
    <t>36508-000</t>
  </si>
  <si>
    <t>(032) 3576-1130</t>
  </si>
  <si>
    <t>Pça. Tiradentes, 29</t>
  </si>
  <si>
    <t>37926-000</t>
  </si>
  <si>
    <t>(037) 3355-1222</t>
  </si>
  <si>
    <t>Pça. José Cardoso Naves, 110</t>
  </si>
  <si>
    <t>38160-000</t>
  </si>
  <si>
    <t>R. Antenor de Paiva Condé, 28</t>
  </si>
  <si>
    <t>36974-000</t>
  </si>
  <si>
    <t>R. Benjamin Constant, 129</t>
  </si>
  <si>
    <t>37110-000</t>
  </si>
  <si>
    <t>Orides Rodrigues Gomes</t>
  </si>
  <si>
    <t>R. Joaquim Manoel Ribeiro, 28 - 1º Andar</t>
  </si>
  <si>
    <t>35130-000</t>
  </si>
  <si>
    <t>R. Olhos D'Água, 75</t>
  </si>
  <si>
    <t>39417-000</t>
  </si>
  <si>
    <t>(038) 3253-1117</t>
  </si>
  <si>
    <t>R. Dr. Maninho, 72</t>
  </si>
  <si>
    <t>35315-000</t>
  </si>
  <si>
    <t>(033) 3324-6162</t>
  </si>
  <si>
    <t>R. José Resende, 26 - Centro</t>
  </si>
  <si>
    <t>35490-000</t>
  </si>
  <si>
    <t>(031) 3751-1220</t>
  </si>
  <si>
    <t>(031) 3751-1740</t>
  </si>
  <si>
    <t>00.990.667/0001-89</t>
  </si>
  <si>
    <t>João Domingues Arena</t>
  </si>
  <si>
    <t>Pça. Artur Bernardes, 01 -  Centro</t>
  </si>
  <si>
    <t>36555-000</t>
  </si>
  <si>
    <t>R. dos Expedicionários, 09</t>
  </si>
  <si>
    <t>35740-000</t>
  </si>
  <si>
    <t>(031) 3538-1411</t>
  </si>
  <si>
    <t>Gilmar Augusto de Oliveira</t>
  </si>
  <si>
    <t>Pça. Dr. José Augusto, 251</t>
  </si>
  <si>
    <t>36830-000</t>
  </si>
  <si>
    <t>(032) 3746-1326</t>
  </si>
  <si>
    <t>39510-000</t>
  </si>
  <si>
    <t>Pça. Luis Gianini, s/n</t>
  </si>
  <si>
    <t>Av. Pref. Gabriel Rosa, 177</t>
  </si>
  <si>
    <t>Pça. Aloísio Vilela, s/nº - Centro</t>
  </si>
  <si>
    <t>36725-000</t>
  </si>
  <si>
    <t>(032) 3464-1216</t>
  </si>
  <si>
    <t>Pça. São Sebastião, 219</t>
  </si>
  <si>
    <t>35613-000</t>
  </si>
  <si>
    <t>(037) 3553-1200</t>
  </si>
  <si>
    <t>R. Alfredo Tormin, 32</t>
  </si>
  <si>
    <t>38525-000</t>
  </si>
  <si>
    <t>(034) 3843-1200</t>
  </si>
  <si>
    <t>R. Marechal Floriano, 11 - Centro</t>
  </si>
  <si>
    <t>36855-000</t>
  </si>
  <si>
    <t>Av. Santo Antônio, 441</t>
  </si>
  <si>
    <t>36108-000</t>
  </si>
  <si>
    <t>(032) 3255-1271</t>
  </si>
  <si>
    <t>José Maria do Couto</t>
  </si>
  <si>
    <t>695.756.068-88</t>
  </si>
  <si>
    <t>Pça. Presidente Vargas, 100 - Centro</t>
  </si>
  <si>
    <t>37640-000</t>
  </si>
  <si>
    <t>(035) 3435-2623</t>
  </si>
  <si>
    <t>(035) 3435-1960</t>
  </si>
  <si>
    <t>19.038.603/0001-00</t>
  </si>
  <si>
    <t>Pça. Getúlio Vargas, 01</t>
  </si>
  <si>
    <t>37138-000</t>
  </si>
  <si>
    <t>(035) 3296-1180</t>
  </si>
  <si>
    <t>Dante de Sousa Lima</t>
  </si>
  <si>
    <t>R. Cel. João Marcelino, 97</t>
  </si>
  <si>
    <t>36840-000</t>
  </si>
  <si>
    <t>(032) 3749-1100</t>
  </si>
  <si>
    <t>Luiz Lopes do Nascimento</t>
  </si>
  <si>
    <t>R. Felíciano Canuto, 73 - Fundos</t>
  </si>
  <si>
    <t>39180-000</t>
  </si>
  <si>
    <t>(038) 3523-1225</t>
  </si>
  <si>
    <t>35794-000</t>
  </si>
  <si>
    <t>Av. Brasil, 969 - Centro</t>
  </si>
  <si>
    <t>39895-000</t>
  </si>
  <si>
    <t>TRIBUNAL DE CONTAS DO ESTADO DE MINAS GERAIS</t>
  </si>
  <si>
    <t>(033) 3342-2001</t>
  </si>
  <si>
    <t>cmms@soft-hard.com.br</t>
  </si>
  <si>
    <t>01.644.827/0001-09</t>
  </si>
  <si>
    <t>Pça. José Caires de Lima, 41</t>
  </si>
  <si>
    <t>39904-000</t>
  </si>
  <si>
    <t>Pça. Francelino Pereira, 10</t>
  </si>
  <si>
    <t>39755-000</t>
  </si>
  <si>
    <t>(033) 3427-1129</t>
  </si>
  <si>
    <t>03.049.124/0001-50</t>
  </si>
  <si>
    <t>R. Pereira Guimarães, 08</t>
  </si>
  <si>
    <t>35670-000</t>
  </si>
  <si>
    <t>(031) 3535-1604</t>
  </si>
  <si>
    <t>Antônio Rosa da Silva</t>
  </si>
  <si>
    <t>Pça. Arthur Bernardes, 30 - 1º andar - Centro</t>
  </si>
  <si>
    <t>35110-000</t>
  </si>
  <si>
    <t>João Fernando de Assis Cipriani</t>
  </si>
  <si>
    <t>Av. Cardoso Saraiva, 305</t>
  </si>
  <si>
    <t>36120-000</t>
  </si>
  <si>
    <t>R. Joaquim Tolentino, 402</t>
  </si>
  <si>
    <t>Pça. da Independência, 242</t>
  </si>
  <si>
    <t>35367-000</t>
  </si>
  <si>
    <t>(031) 3873-1219</t>
  </si>
  <si>
    <t>Av. Presidente Castelo Branco, 195 F</t>
  </si>
  <si>
    <t>39527-000</t>
  </si>
  <si>
    <t>Pça. Bom Jesus, 105 A</t>
  </si>
  <si>
    <t>35720-000</t>
  </si>
  <si>
    <t>Cleuza Londe de Lima Vargas</t>
  </si>
  <si>
    <t>R. José Londe Filho, 354 - Sl 02</t>
  </si>
  <si>
    <t>38870-000</t>
  </si>
  <si>
    <t>(034) 3674-1350</t>
  </si>
  <si>
    <t>Antônio de Pádua Nametala</t>
  </si>
  <si>
    <t>Av. Clodoveu Leite de Faria, 400</t>
  </si>
  <si>
    <t>38930-000</t>
  </si>
  <si>
    <t>(037) 3434-5281</t>
  </si>
  <si>
    <t>Pça. Santa Rita, 316</t>
  </si>
  <si>
    <t>39620-000</t>
  </si>
  <si>
    <t>Pça. Benedito Quintino, 15 - 2º andar</t>
  </si>
  <si>
    <t>35270-000</t>
  </si>
  <si>
    <t>36190-000</t>
  </si>
  <si>
    <t>José Gustavo de Oliveira</t>
  </si>
  <si>
    <t>R. Getúlio Vargas, 171</t>
  </si>
  <si>
    <t>35166-000</t>
  </si>
  <si>
    <t>(033) 3251-1277</t>
  </si>
  <si>
    <t>Antônio Marco Machado Pereira</t>
  </si>
  <si>
    <t>Pça. Olegário Maciel, 17 - Centro</t>
  </si>
  <si>
    <t>39650-000</t>
  </si>
  <si>
    <t>(033) 3764-1216</t>
  </si>
  <si>
    <t>cmnovas@net.em.com.br</t>
  </si>
  <si>
    <t>20.638.607/0001-09</t>
  </si>
  <si>
    <t>R. Penha, 93</t>
  </si>
  <si>
    <t>37447-000</t>
  </si>
  <si>
    <t>José Aparecido Mendes Machado</t>
  </si>
  <si>
    <t>R. Gregório Rodrigues, 41</t>
  </si>
  <si>
    <t>39420-000</t>
  </si>
  <si>
    <t>Marcelo Macedo Meireles</t>
  </si>
  <si>
    <t>Pça. Santa Rita, 288 - Centro</t>
  </si>
  <si>
    <t>36893-000</t>
  </si>
  <si>
    <t>(032) 3753-1458</t>
  </si>
  <si>
    <t>(032) 3753-1188</t>
  </si>
  <si>
    <t>Pça. Raul Soares, 126 - Centro</t>
  </si>
  <si>
    <t>36790-000</t>
  </si>
  <si>
    <t>(032) 3426-1288</t>
  </si>
  <si>
    <t>Laerson Pereira Oliveira</t>
  </si>
  <si>
    <t>Av. Novo Oriente, 120 - Centro</t>
  </si>
  <si>
    <t>39466-000</t>
  </si>
  <si>
    <t>(038) 3615-8127</t>
  </si>
  <si>
    <t>Av. Prateado, 20</t>
  </si>
  <si>
    <t>35470-000</t>
  </si>
  <si>
    <t>(031) 3577-1023</t>
  </si>
  <si>
    <t>R. Caetés, 420</t>
  </si>
  <si>
    <t>35604-000</t>
  </si>
  <si>
    <t>(037) 3525-1250</t>
  </si>
  <si>
    <t>74.191.362/0001-43</t>
  </si>
  <si>
    <t>R. Prefeito Djalma Rodrigues Oliveira, 163 -Centro</t>
  </si>
  <si>
    <t>39215-000</t>
  </si>
  <si>
    <t>(038) 3727-1101</t>
  </si>
  <si>
    <t>Pça. Coronel Flávio, 204</t>
  </si>
  <si>
    <t>37405-000</t>
  </si>
  <si>
    <t>39495-000</t>
  </si>
  <si>
    <t>Av. 16 de Setembro, 34</t>
  </si>
  <si>
    <t>38420-000</t>
  </si>
  <si>
    <t>(034) 3283-1111</t>
  </si>
  <si>
    <t>R. Demétrio Fernandes dos Anjos, s/n</t>
  </si>
  <si>
    <t>39500-000</t>
  </si>
  <si>
    <t>Nilo Rubens Salgado</t>
  </si>
  <si>
    <t>Av. Francisco W. dos Anjos, 496 - Centro</t>
  </si>
  <si>
    <t>37115-000</t>
  </si>
  <si>
    <t>(035) 3573-1877</t>
  </si>
  <si>
    <t>(035) 3573-1155</t>
  </si>
  <si>
    <t>Maria Cristina Ferreira Alves</t>
  </si>
  <si>
    <t>20.356.762/0001-32</t>
  </si>
  <si>
    <t>26.113.837/0001-30</t>
  </si>
  <si>
    <t>20.209.557/0001-44</t>
  </si>
  <si>
    <t>18.295.311/0001-90</t>
  </si>
  <si>
    <t>22.706.832/0001-60</t>
  </si>
  <si>
    <t>18.128.280/0001-83</t>
  </si>
  <si>
    <t>20.296.786/0001-43</t>
  </si>
  <si>
    <t>04.219.680/0001-90</t>
  </si>
  <si>
    <t>23.774.227/0001-90</t>
  </si>
  <si>
    <t>02.334.762/0001-50</t>
  </si>
  <si>
    <t>18.243.279/0001-08</t>
  </si>
  <si>
    <t>(033) 3724-1103</t>
  </si>
  <si>
    <t>73.869.844/0001-47</t>
  </si>
  <si>
    <t>Av. Cândido Pereira Campos, 753</t>
  </si>
  <si>
    <t>38654-000</t>
  </si>
  <si>
    <t>(038) 3505-6993</t>
  </si>
  <si>
    <t>01.645.913/0001-28</t>
  </si>
  <si>
    <t>(033) 3357-1382</t>
  </si>
  <si>
    <t>01.485.709/0001-97</t>
  </si>
  <si>
    <t>01.212.088/0001-78</t>
  </si>
  <si>
    <t>R. Manoel Carvalho Mól, 77</t>
  </si>
  <si>
    <t>(031) 3857-1312</t>
  </si>
  <si>
    <t>01.759.101/0001-03</t>
  </si>
  <si>
    <t>18.188.268/0001-64</t>
  </si>
  <si>
    <t>26.130.104/0001-04</t>
  </si>
  <si>
    <t>18.307.413/0001-89</t>
  </si>
  <si>
    <t>Pça. Getúlio Vargas, s/n</t>
  </si>
  <si>
    <t>(037) 3551-2371</t>
  </si>
  <si>
    <t>04.228.760/0001-01</t>
  </si>
  <si>
    <t>18.128.249/0001-42</t>
  </si>
  <si>
    <t>18.306.647/0001-01</t>
  </si>
  <si>
    <t>22.240.790/0001-15</t>
  </si>
  <si>
    <t>74.097.254/0001-06</t>
  </si>
  <si>
    <t>74.026.170/0001-81</t>
  </si>
  <si>
    <t>(033) 3234-1103</t>
  </si>
  <si>
    <t>00.425.001/0001-88</t>
  </si>
  <si>
    <t>01.879.218/0001-20</t>
  </si>
  <si>
    <t>03.579.767/0001-05</t>
  </si>
  <si>
    <t>73.920.332/0001-68</t>
  </si>
  <si>
    <t>22.732.408/0001-90</t>
  </si>
  <si>
    <t>20.296.794/0001-90</t>
  </si>
  <si>
    <t>Pça. Cel. Heitor Antunes, 132</t>
  </si>
  <si>
    <t>(   ) 3812-1224</t>
  </si>
  <si>
    <t>25.211.053/0001-82</t>
  </si>
  <si>
    <t>74.125.303/0001-77</t>
  </si>
  <si>
    <t>37542-000</t>
  </si>
  <si>
    <t>(035) 3462-1156</t>
  </si>
  <si>
    <t>04.245.703/0001-30</t>
  </si>
  <si>
    <t>19.774.751/0001-93</t>
  </si>
  <si>
    <t>18.301.028/0001-24</t>
  </si>
  <si>
    <t>02.327.491/0001-05</t>
  </si>
  <si>
    <t>26.142.562/0001-63</t>
  </si>
  <si>
    <t>17.747.932/0001-03</t>
  </si>
  <si>
    <t>03.578.801/0001-27</t>
  </si>
  <si>
    <t>26.114.819/0001-73</t>
  </si>
  <si>
    <t>02.522.253/0001-50</t>
  </si>
  <si>
    <t>Pça. Padre Félix, 65 - Centro</t>
  </si>
  <si>
    <t>(038) 3753-1320</t>
  </si>
  <si>
    <t>(038) 3753-1147</t>
  </si>
  <si>
    <t>camaramunilândia@uol.com.br</t>
  </si>
  <si>
    <t>20.574.216/0001-78</t>
  </si>
  <si>
    <t>22.699.130/0001-74</t>
  </si>
  <si>
    <t>04.192.139/0001-35</t>
  </si>
  <si>
    <t>26.139.782/0001-38</t>
  </si>
  <si>
    <t>20.947.701/0001-40</t>
  </si>
  <si>
    <t>Pça. São Vicente Férrer, 40 - Centro</t>
  </si>
  <si>
    <t>(037) 3322-2491</t>
  </si>
  <si>
    <t>(037) 3321-2001</t>
  </si>
  <si>
    <t>www.cmformiga.com.br</t>
  </si>
  <si>
    <t>cmfga@netfor.com.br</t>
  </si>
  <si>
    <t>20.914.305/0001-16</t>
  </si>
  <si>
    <t>20.571.824/0001-29</t>
  </si>
  <si>
    <t>18.241.760/0001-56</t>
  </si>
  <si>
    <t>Av. Renato Azeredo, 222 - Centro</t>
  </si>
  <si>
    <t>21.610.779/0001-37</t>
  </si>
  <si>
    <t>26.201.970/0001-49</t>
  </si>
  <si>
    <t>00.396.802/0001-62</t>
  </si>
  <si>
    <t>02.694.452/0001-46</t>
  </si>
  <si>
    <t>26.217.075/0001-12</t>
  </si>
  <si>
    <t>01.317.350/0001-49</t>
  </si>
  <si>
    <t>01.615.008/0001-25</t>
  </si>
  <si>
    <t>(034) 3428-2660</t>
  </si>
  <si>
    <t>26.032.755/0001-61</t>
  </si>
  <si>
    <t>18.404.954/0001-25</t>
  </si>
  <si>
    <t>39558-000</t>
  </si>
  <si>
    <t>02.177.276/0001-75</t>
  </si>
  <si>
    <t>18.449.132/0002-41</t>
  </si>
  <si>
    <t>R. Tristão Vieira, 90 - Centro</t>
  </si>
  <si>
    <t>(031) 3713-6294</t>
  </si>
  <si>
    <t>(031) 3713-6266</t>
  </si>
  <si>
    <t>02.333.207/0001-03</t>
  </si>
  <si>
    <t>66.234.659/0001-10</t>
  </si>
  <si>
    <t>03.686.473/0001-82</t>
  </si>
  <si>
    <t>02.315.781/0001-39</t>
  </si>
  <si>
    <t>01.621.772/0001-03</t>
  </si>
  <si>
    <t>18.025.932/0001-54</t>
  </si>
  <si>
    <t>26.222.679/0001-57</t>
  </si>
  <si>
    <t>20.596.516/0001-58</t>
  </si>
  <si>
    <t>18.419.374/0001-01</t>
  </si>
  <si>
    <t>R. Santo Antônio s/nº - Centro</t>
  </si>
  <si>
    <t>(038) 3238-1149</t>
  </si>
  <si>
    <t>25.216.201/0001-51</t>
  </si>
  <si>
    <t>00.717.216/0001-72</t>
  </si>
  <si>
    <t>01.710.897/0001-00</t>
  </si>
  <si>
    <t>18.239.616/0001-85</t>
  </si>
  <si>
    <t>(031) 3893-5109</t>
  </si>
  <si>
    <t>26.151.795/0001-22</t>
  </si>
  <si>
    <t>01.879.217/0001-86</t>
  </si>
  <si>
    <t>(035) 3555-1993</t>
  </si>
  <si>
    <t>04.223.080/0001-03</t>
  </si>
  <si>
    <t>20.434.130/0001-40</t>
  </si>
  <si>
    <t>01.620.389/0001-30</t>
  </si>
  <si>
    <t>20.583.100/0001-03</t>
  </si>
  <si>
    <t>R. Coronel Antônio Costa, 55 - Centro</t>
  </si>
  <si>
    <t>19.092.303/0001-00</t>
  </si>
  <si>
    <t>18.128.215/0001-58</t>
  </si>
  <si>
    <t>22.224.273/0001-52</t>
  </si>
  <si>
    <t>(035) 3251-1486</t>
  </si>
  <si>
    <t>25.641.721/0001-01</t>
  </si>
  <si>
    <t>20.192.969/0001-19</t>
  </si>
  <si>
    <t>02.343.891/0001-04</t>
  </si>
  <si>
    <t>23.370.075/0001-60</t>
  </si>
  <si>
    <t>01.641.198/0001-55</t>
  </si>
  <si>
    <t>20.929.212/0001-65</t>
  </si>
  <si>
    <t>04.250.002/0001-90</t>
  </si>
  <si>
    <t>18.428.862/0002-66</t>
  </si>
  <si>
    <t>(037) 3426-2087</t>
  </si>
  <si>
    <t>cmca@netkz.com.br</t>
  </si>
  <si>
    <t>70.933.015/0001-98</t>
  </si>
  <si>
    <t>04.232.033/0001-18</t>
  </si>
  <si>
    <t>23.783.368/0001-79</t>
  </si>
  <si>
    <t>18.132.712/0001-20</t>
  </si>
  <si>
    <t>22.237.572/0001-21</t>
  </si>
  <si>
    <t>Pça Achiles Langsdorff, 150-B - Alto Cruzeiro</t>
  </si>
  <si>
    <t>(035) 3833-1488</t>
  </si>
  <si>
    <t>23.783.228/0001-09</t>
  </si>
  <si>
    <t>02.361.401/0001-00</t>
  </si>
  <si>
    <t>20.296.869/0001-32</t>
  </si>
  <si>
    <t>26.130.328/0001-16</t>
  </si>
  <si>
    <t>17.894.031/0001-36</t>
  </si>
  <si>
    <t>35730-000</t>
  </si>
  <si>
    <t>21.896.048/0001-08</t>
  </si>
  <si>
    <t>20.729.588/0001-26</t>
  </si>
  <si>
    <t>Pça. João de Laia, 35 - 1º A - Centro</t>
  </si>
  <si>
    <t>(033) 3231-9122</t>
  </si>
  <si>
    <t>66.228.032/0001-57</t>
  </si>
  <si>
    <t>25.220.732/0001-18</t>
  </si>
  <si>
    <t>38.520.680/0001-47</t>
  </si>
  <si>
    <t>22.210.057/0001-59</t>
  </si>
  <si>
    <t>(031) 3725-1139</t>
  </si>
  <si>
    <t>www.caranaiba.mg.gov.br</t>
  </si>
  <si>
    <t>(033) 3743-1208</t>
  </si>
  <si>
    <t>João Batista de Assunção</t>
  </si>
  <si>
    <t>Pça. Rodolfo Custódio, 12 - 1º andar - Centro</t>
  </si>
  <si>
    <t>35135-000</t>
  </si>
  <si>
    <t>(033) 3237-1118</t>
  </si>
  <si>
    <t>(033) 3237-1146</t>
  </si>
  <si>
    <t>01.483.933/0001-40</t>
  </si>
  <si>
    <t>Carlos Elísio de Oliveira</t>
  </si>
  <si>
    <t>Pça. Monsenhor Alípio, 95 - Centro</t>
  </si>
  <si>
    <t>35800-000</t>
  </si>
  <si>
    <t>Av. Maria Amélia de Souza Pedrosa, 350</t>
  </si>
  <si>
    <t>36815-000</t>
  </si>
  <si>
    <t>Domingos Ribeiro de Oliveira Neto</t>
  </si>
  <si>
    <t>R. Benedito Valadares, 243</t>
  </si>
  <si>
    <t>35692-000</t>
  </si>
  <si>
    <t>(031) 3536-2416</t>
  </si>
  <si>
    <t>Luiz Carlos da Silva</t>
  </si>
  <si>
    <t>Av. Presidente Castelo Branco, 21</t>
  </si>
  <si>
    <t>38690-000</t>
  </si>
  <si>
    <t>(061) 3647-1122</t>
  </si>
  <si>
    <t>(061) 3647-1147</t>
  </si>
  <si>
    <t>R. Santa Cruz, 259</t>
  </si>
  <si>
    <t>37905-000</t>
  </si>
  <si>
    <t>(035) 3537-1220</t>
  </si>
  <si>
    <t>35760-000</t>
  </si>
  <si>
    <t>(031) 3716-7111</t>
  </si>
  <si>
    <t>José Maria Pereira da Silva</t>
  </si>
  <si>
    <t>R. Araçuaí, s/nº</t>
  </si>
  <si>
    <t>(033) 3738-1228</t>
  </si>
  <si>
    <t>Pça. da Matriz, 285 - Centro</t>
  </si>
  <si>
    <t>39390-000</t>
  </si>
  <si>
    <t>(038) 3733-1112</t>
  </si>
  <si>
    <t>Denilson Rodrigues Silveira</t>
  </si>
  <si>
    <t>Av. Getúlio Vargas, 1014 - Centro</t>
  </si>
  <si>
    <t>39580-000</t>
  </si>
  <si>
    <t>(038) 3233-1498</t>
  </si>
  <si>
    <t>25.217.381/0001-96</t>
  </si>
  <si>
    <t>Av. Presidente Kennedy, 231 - Centro</t>
  </si>
  <si>
    <t>39695-000</t>
  </si>
  <si>
    <t>(033) 3514-8015</t>
  </si>
  <si>
    <t>Amilton Jacques Prates Rodrigues</t>
  </si>
  <si>
    <t>Pça Maria Leal, 04</t>
  </si>
  <si>
    <t>39840-000</t>
  </si>
  <si>
    <t>(033) 3512-1102</t>
  </si>
  <si>
    <t>(033) 3512-1101</t>
  </si>
  <si>
    <t>Av. João de Souza Lima, 731</t>
  </si>
  <si>
    <t>35112-000</t>
  </si>
  <si>
    <t>(033) 3284-1359</t>
  </si>
  <si>
    <t>R. Padre Júlio, 55</t>
  </si>
  <si>
    <t>39708-000</t>
  </si>
  <si>
    <t>(033) 3411-1136</t>
  </si>
  <si>
    <t>Av. Minas Gerais, 141</t>
  </si>
  <si>
    <t>38230-000</t>
  </si>
  <si>
    <t>Pça. das Nações, 106</t>
  </si>
  <si>
    <t>39870-000</t>
  </si>
  <si>
    <t>Av. Montes Claros, 900 - Centro</t>
  </si>
  <si>
    <t>(038) 3841-9105</t>
  </si>
  <si>
    <t>R. Osvaldo Cruz, 145</t>
  </si>
  <si>
    <t>38200-000</t>
  </si>
  <si>
    <t>35709-000</t>
  </si>
  <si>
    <t>R. Ary Machado, 599</t>
  </si>
  <si>
    <t>35250-000</t>
  </si>
  <si>
    <t>(033) 3244-1309</t>
  </si>
  <si>
    <t>Av. Nicolau Antunes, 383</t>
  </si>
  <si>
    <t>39505-000</t>
  </si>
  <si>
    <t>legpedralva@projesom.com.br</t>
  </si>
  <si>
    <t>R. Aureliano Gonçalves, s/nº</t>
  </si>
  <si>
    <t>39481-000</t>
  </si>
  <si>
    <t>38178-000</t>
  </si>
  <si>
    <t>R. Dr. Cristiano Otoni, 555</t>
  </si>
  <si>
    <t>33600-000</t>
  </si>
  <si>
    <t>(031) 3661-1155</t>
  </si>
  <si>
    <t>www.camarapl.com.br</t>
  </si>
  <si>
    <t>R. Coronel João Jacinto, 280</t>
  </si>
  <si>
    <t>36148-000</t>
  </si>
  <si>
    <t>(032) 3282-1109</t>
  </si>
  <si>
    <t>Pça. Dr. Potsch, 123 - 2º andar</t>
  </si>
  <si>
    <t>36610-000</t>
  </si>
  <si>
    <t>Pça. Santo Antônio, 190</t>
  </si>
  <si>
    <t>35667-000</t>
  </si>
  <si>
    <t>(037) 3278-1121</t>
  </si>
  <si>
    <t>Av. Santa Rita, 150</t>
  </si>
  <si>
    <t>35515-000</t>
  </si>
  <si>
    <t>(037) 3287-1030</t>
  </si>
  <si>
    <t>Av. Gercino Coutinho, 300</t>
  </si>
  <si>
    <t>38170-000</t>
  </si>
  <si>
    <t>R. José Thomaz Pereira, 300</t>
  </si>
  <si>
    <t>37260-000</t>
  </si>
  <si>
    <t>R. São Luis, 195 - Centro</t>
  </si>
  <si>
    <t>35156-000</t>
  </si>
  <si>
    <t>(033) 3298-3081</t>
  </si>
  <si>
    <t>Wanderlei da Rocha Ramos</t>
  </si>
  <si>
    <t>141.530.306-80</t>
  </si>
  <si>
    <t>R. Adelino de Almeida Pino, 45 - Centro</t>
  </si>
  <si>
    <t>35114-000</t>
  </si>
  <si>
    <t>(033) 3583-1182</t>
  </si>
  <si>
    <t>26.217.372/0001-68</t>
  </si>
  <si>
    <t>Domingos de Souza Presto</t>
  </si>
  <si>
    <t>Pça. Pio XII, s/nº</t>
  </si>
  <si>
    <t>36157-000</t>
  </si>
  <si>
    <t>(032) 3254-1130</t>
  </si>
  <si>
    <t>R. Olimpia Rocha de Oliveira, 175 - Pied. da Cara</t>
  </si>
  <si>
    <t>35313-000</t>
  </si>
  <si>
    <t>(033) 3323-8100</t>
  </si>
  <si>
    <t>José Antônio Ravaiano</t>
  </si>
  <si>
    <t>510.017.216-91</t>
  </si>
  <si>
    <t>Pça. Dr. José Pinto Vieira, 36 - Centro</t>
  </si>
  <si>
    <t>35382-000</t>
  </si>
  <si>
    <t>(031) 3871-5110</t>
  </si>
  <si>
    <t>00.907.927/0001-00</t>
  </si>
  <si>
    <t>R. do Rosário, 220</t>
  </si>
  <si>
    <t>36227-000</t>
  </si>
  <si>
    <t>(032) 3335-1103</t>
  </si>
  <si>
    <t>Pça. Padre Pedro Thysen, 57</t>
  </si>
  <si>
    <t>35525-000</t>
  </si>
  <si>
    <t>Av. J.K, 450/A - Centro</t>
  </si>
  <si>
    <t>37297-000</t>
  </si>
  <si>
    <t>(037) 3324-1266</t>
  </si>
  <si>
    <t>02.096.138/0001-61</t>
  </si>
  <si>
    <t>João Mota da Silva</t>
  </si>
  <si>
    <t>Pça. da Lesgilação, 153 - Centro</t>
  </si>
  <si>
    <t>35348-000</t>
  </si>
  <si>
    <t>(033) 3353-6100</t>
  </si>
  <si>
    <t>Nery de Oliveira Porto</t>
  </si>
  <si>
    <t>Av. Germano Pinto, 442 - Centro</t>
  </si>
  <si>
    <t>39317-000</t>
  </si>
  <si>
    <t>(038) 3631-8103</t>
  </si>
  <si>
    <t>Pça. José Ribeiro de Assis, 42</t>
  </si>
  <si>
    <t>35536-000</t>
  </si>
  <si>
    <t>(037) 3344-1229</t>
  </si>
  <si>
    <t>38210-000</t>
  </si>
  <si>
    <t>Pça. Coronel Amantino, 10 - Centro</t>
  </si>
  <si>
    <t>36480-000</t>
  </si>
  <si>
    <t>(031) 3746-1160</t>
  </si>
  <si>
    <t>(000) 3000-0000</t>
  </si>
  <si>
    <t>23.966.070/0001-02</t>
  </si>
  <si>
    <t>R. José Maria da Silveira Campos, 116</t>
  </si>
  <si>
    <t>37507-000</t>
  </si>
  <si>
    <t>(035) 3643-1210</t>
  </si>
  <si>
    <t>Av. Alferes Renó, 200</t>
  </si>
  <si>
    <t>37508-000</t>
  </si>
  <si>
    <t>(035) 3644-1222</t>
  </si>
  <si>
    <t>Pça. Dirceu de Oliveira Martins, 1</t>
  </si>
  <si>
    <t>36730-000</t>
  </si>
  <si>
    <t>(032) 3465-1300</t>
  </si>
  <si>
    <t>Av. Rodolfo Mallard, 331</t>
  </si>
  <si>
    <t>39270-000</t>
  </si>
  <si>
    <t>36170-000</t>
  </si>
  <si>
    <t>(032) 3573-1351</t>
  </si>
  <si>
    <t>Pça. da Câmara, 14</t>
  </si>
  <si>
    <t>35650-000</t>
  </si>
  <si>
    <t>Marlene de Souza Costa</t>
  </si>
  <si>
    <t>R. Padre Abel, 332 - 2º andar - Centro</t>
  </si>
  <si>
    <t>37925-000</t>
  </si>
  <si>
    <t>(037) 3371-1551</t>
  </si>
  <si>
    <t>R. Monte Carmelo, 448</t>
  </si>
  <si>
    <t>38220-000</t>
  </si>
  <si>
    <t>R. Gov. Juscelino, s/n - Ed. da Rodoviária - Sl.3</t>
  </si>
  <si>
    <t>(032) 3337-1567</t>
  </si>
  <si>
    <t>01.621.934/0001-03</t>
  </si>
  <si>
    <t>20.978.763/0001-19</t>
  </si>
  <si>
    <t>17.954.041/0001-10</t>
  </si>
  <si>
    <t>25.220.880/0001-32</t>
  </si>
  <si>
    <t>26.142.406/0001-00</t>
  </si>
  <si>
    <t>26.147.579/0001-03</t>
  </si>
  <si>
    <t>04.247.775/0001-17</t>
  </si>
  <si>
    <t>18.363.952/0001-35</t>
  </si>
  <si>
    <t>20.593.539/0001-09</t>
  </si>
  <si>
    <t>01.037.603/0001-20</t>
  </si>
  <si>
    <t>R. Voltaire, s/n</t>
  </si>
  <si>
    <t>(038) 3614-1255</t>
  </si>
  <si>
    <t>25.208.117/0001-96</t>
  </si>
  <si>
    <t>20.733.358/0001-30</t>
  </si>
  <si>
    <t>25.210.873/0001-50</t>
  </si>
  <si>
    <t>72.361</t>
  </si>
  <si>
    <t>www.camaramontecarmelo.com.br</t>
  </si>
  <si>
    <t>03.607.644/0001-30</t>
  </si>
  <si>
    <t>41.774.399/0001-45</t>
  </si>
  <si>
    <t>Av. Dr. João Luiz de Almeida, 40 - Centro</t>
  </si>
  <si>
    <t>(000) 3221-9488</t>
  </si>
  <si>
    <t>25.218.645/0001-26</t>
  </si>
  <si>
    <t>(038) 3825-1154</t>
  </si>
  <si>
    <t>00.972.865/0001-10</t>
  </si>
  <si>
    <t>18.296.665/0001-50</t>
  </si>
  <si>
    <t>38.522.827/0001-38</t>
  </si>
  <si>
    <t>18.303.214/0001-00</t>
  </si>
  <si>
    <t>71.197.164/0001-07</t>
  </si>
  <si>
    <t>20.349.205/0001-94</t>
  </si>
  <si>
    <t>Pça. Raul Soares, 130 - Centro</t>
  </si>
  <si>
    <t>36955-000</t>
  </si>
  <si>
    <t>(033) 3312-1212</t>
  </si>
  <si>
    <t>66.234.691/0001-04</t>
  </si>
  <si>
    <t>74.068.909/0001-18</t>
  </si>
  <si>
    <t>Pça. Nossa Senhora da penha, s/nº - Centro</t>
  </si>
  <si>
    <t>(033) 3294-1145</t>
  </si>
  <si>
    <t>01.880.032/0001-91</t>
  </si>
  <si>
    <t>21.224.936/0001-76</t>
  </si>
  <si>
    <t>R. Dorcelino, 140 - Centro</t>
  </si>
  <si>
    <t>02.706.553/0001-90</t>
  </si>
  <si>
    <t>R. Unaí, 961/967</t>
  </si>
  <si>
    <t>38658-000</t>
  </si>
  <si>
    <t>(038) 3675-8020</t>
  </si>
  <si>
    <t>01.645.912/0001-83</t>
  </si>
  <si>
    <t>17.935.412/0001-16</t>
  </si>
  <si>
    <t>18.557.561/0001-51</t>
  </si>
  <si>
    <t>R. José Rolino dos Reis, 10</t>
  </si>
  <si>
    <t>(035) 3861-2146</t>
  </si>
  <si>
    <t>18.244.350/0001-69</t>
  </si>
  <si>
    <t>01.901.900/0001-72</t>
  </si>
  <si>
    <t>18.266.577/0001-05</t>
  </si>
  <si>
    <t>20.218.574/0001-48</t>
  </si>
  <si>
    <t>86.717.964/0001-70</t>
  </si>
  <si>
    <t>21.241.542/0001-26</t>
  </si>
  <si>
    <t>Pça. Esterlino Alves Nogueira, 355</t>
  </si>
  <si>
    <t>02.440.349/0001-70</t>
  </si>
  <si>
    <t>18.187.823/0001-33</t>
  </si>
  <si>
    <t>04.195.466/0001-40</t>
  </si>
  <si>
    <t>00.363.216/0001-11</t>
  </si>
  <si>
    <t>26.217.364/0001-11</t>
  </si>
  <si>
    <t>01.613.374/0001-45</t>
  </si>
  <si>
    <t>02.956.453/0001-11</t>
  </si>
  <si>
    <t>18.338.202/0001-03</t>
  </si>
  <si>
    <t>03.799.296/0001-40</t>
  </si>
  <si>
    <t>23.780.158/0001-27</t>
  </si>
  <si>
    <t>17.747.957/0001-07</t>
  </si>
  <si>
    <t>18.313.858/0001-71</t>
  </si>
  <si>
    <t>01.660.878/0001-16</t>
  </si>
  <si>
    <t>02.270.170/0001-11</t>
  </si>
  <si>
    <t>Pça. Sagrados Corações, 200 - Centro</t>
  </si>
  <si>
    <t>36420-000</t>
  </si>
  <si>
    <t>(031) 3741-1225</t>
  </si>
  <si>
    <t>pmob@viareal.com.br</t>
  </si>
  <si>
    <t>23.964.950/0001-31</t>
  </si>
  <si>
    <t>25.652.371/0001-89</t>
  </si>
  <si>
    <t>19.146.752/0001-93</t>
  </si>
  <si>
    <t>01.638.851/0001-27</t>
  </si>
  <si>
    <t>02.513.735/0001-44</t>
  </si>
  <si>
    <t>26.217.158/0001-01</t>
  </si>
  <si>
    <t>02.221.027/0001-30</t>
  </si>
  <si>
    <t>Pça. Engenheiro Maurício Campos, s/nº</t>
  </si>
  <si>
    <t>23.776.503/0001-59</t>
  </si>
  <si>
    <t>(037) 3384-1232</t>
  </si>
  <si>
    <t>Roberto Gomes dos Santos</t>
  </si>
  <si>
    <t>R. Artur Bernardes, 43</t>
  </si>
  <si>
    <t>39815-000</t>
  </si>
  <si>
    <t>(033) 3532-1121</t>
  </si>
  <si>
    <t>Pça. Amélia Braga, 45</t>
  </si>
  <si>
    <t>37500-000</t>
  </si>
  <si>
    <t>(035) 3622-1788</t>
  </si>
  <si>
    <t>R. Tiradentes, 169</t>
  </si>
  <si>
    <t>39670-000</t>
  </si>
  <si>
    <t>(038) 3521-1283</t>
  </si>
  <si>
    <t>Av. Cel. Araújo Porto, 506</t>
  </si>
  <si>
    <t>36788-000</t>
  </si>
  <si>
    <t>(032) 3452-1212</t>
  </si>
  <si>
    <t>Pça. do Monumento, 289</t>
  </si>
  <si>
    <t>39830-000</t>
  </si>
  <si>
    <t>R. Principal, 08</t>
  </si>
  <si>
    <t>35820-000</t>
  </si>
  <si>
    <t>Pça. Dom Hugo Bressane, s/nº</t>
  </si>
  <si>
    <t>37955-000</t>
  </si>
  <si>
    <t>R. Prof. José Ribeiro Pereira Filho, 206</t>
  </si>
  <si>
    <t>37466-000</t>
  </si>
  <si>
    <t>(035) 3363-2000</t>
  </si>
  <si>
    <t>37464-000</t>
  </si>
  <si>
    <t>João Pedro de Oliveira</t>
  </si>
  <si>
    <t>Av. JK, 91 - 2º andar - centro</t>
  </si>
  <si>
    <t>35120-000</t>
  </si>
  <si>
    <t>(033) 3231-1129</t>
  </si>
  <si>
    <t>Av. Rio Bahia, 669</t>
  </si>
  <si>
    <t>39625-000</t>
  </si>
  <si>
    <t>Alcindo Garcia Leonel</t>
  </si>
  <si>
    <t>Av. 5, 330</t>
  </si>
  <si>
    <t>38240-000</t>
  </si>
  <si>
    <t>(034) 3424-2106</t>
  </si>
  <si>
    <t>cmitapagipe@knet.com.br</t>
  </si>
  <si>
    <t>35550-000</t>
  </si>
  <si>
    <t>Márcio Henrique da Silva</t>
  </si>
  <si>
    <t>R. Dr. Ulisses Escobar, 20</t>
  </si>
  <si>
    <t>37655-000</t>
  </si>
  <si>
    <t>(035) 3434-1177</t>
  </si>
  <si>
    <t>R. Otávio Antunes Moreira, 236 - Centro</t>
  </si>
  <si>
    <t>35685-000</t>
  </si>
  <si>
    <t>Leny Lovo Campos</t>
  </si>
  <si>
    <t>Pça. Mon. Ernesto Cavicchioli, 366 - Centro</t>
  </si>
  <si>
    <t>37975-000</t>
  </si>
  <si>
    <t>(035) 3536-1248</t>
  </si>
  <si>
    <t>R. Getúlio Vargas, 800 - Centro</t>
  </si>
  <si>
    <t>35680-037</t>
  </si>
  <si>
    <t>(037) 3242-1089</t>
  </si>
  <si>
    <t>20.893.921/0001-38</t>
  </si>
  <si>
    <t>Pça. José da Costa Carvalho, 109</t>
  </si>
  <si>
    <t>36440-000</t>
  </si>
  <si>
    <t>(031) 3757-1135</t>
  </si>
  <si>
    <t>R. Hermes de Castro, 10</t>
  </si>
  <si>
    <t>39610-000</t>
  </si>
  <si>
    <t>R. São João Batista, s/nº</t>
  </si>
  <si>
    <t>35220-000</t>
  </si>
  <si>
    <t>Pça. Cônego Angelo, s/nº</t>
  </si>
  <si>
    <t>38300-000</t>
  </si>
  <si>
    <t>37210-000</t>
  </si>
  <si>
    <t>(035) 3823-1200</t>
  </si>
  <si>
    <t>Sebastião Alberto Ferreira</t>
  </si>
  <si>
    <t>R. Santa Vitória, 410</t>
  </si>
  <si>
    <t>38280-000</t>
  </si>
  <si>
    <t>(034) 3411-0327</t>
  </si>
  <si>
    <t>(034) 3411-1350</t>
  </si>
  <si>
    <t>camaraiturama@enetec.com.br</t>
  </si>
  <si>
    <t>R. Gabriel Leite, 45 - Centro</t>
  </si>
  <si>
    <t>36390-000</t>
  </si>
  <si>
    <t>(035) 3825-1185</t>
  </si>
  <si>
    <t>R. Dom Carlos de Vasconcelos, 241</t>
  </si>
  <si>
    <t>35830-000</t>
  </si>
  <si>
    <t>Iremar Almeida Damacena</t>
  </si>
  <si>
    <t>39930-000</t>
  </si>
  <si>
    <t>(033) 3723-1031</t>
  </si>
  <si>
    <t>73.719.585/0001-78</t>
  </si>
  <si>
    <t>Luiz Gonzaga Izá</t>
  </si>
  <si>
    <t>Pça. Presidente Vargas, 72 - Centro</t>
  </si>
  <si>
    <t>37965-000</t>
  </si>
  <si>
    <t>(035) 3593-1250</t>
  </si>
  <si>
    <t>18.186.056/0001-48</t>
  </si>
  <si>
    <t>37590-000</t>
  </si>
  <si>
    <t>R. do Rosário, 114</t>
  </si>
  <si>
    <t>35188-000</t>
  </si>
  <si>
    <t>(031) 3845-1157</t>
  </si>
  <si>
    <t>R. "C", 335</t>
  </si>
  <si>
    <t>39508-000</t>
  </si>
  <si>
    <t>Newton Alves Pereira</t>
  </si>
  <si>
    <t>Av. Brasil, 333</t>
  </si>
  <si>
    <t>39440-000</t>
  </si>
  <si>
    <t>Av. Mal. Deodoro da Fonseca, 202</t>
  </si>
  <si>
    <t>39480-000</t>
  </si>
  <si>
    <t>GENIUS - Assessoria e Consultoria Contabil Ltda</t>
  </si>
  <si>
    <t>5</t>
  </si>
  <si>
    <t>32</t>
  </si>
  <si>
    <t>Prestacao de Servicos de Assessoria Contabil</t>
  </si>
  <si>
    <t xml:space="preserve">Francisco Roberto Rangel </t>
  </si>
  <si>
    <t>4</t>
  </si>
  <si>
    <t>30</t>
  </si>
  <si>
    <t>Prestacao de Servicos de Assessoria Juridica</t>
  </si>
  <si>
    <t>Ataide Donizete Storti</t>
  </si>
  <si>
    <t>1</t>
  </si>
  <si>
    <t>22</t>
  </si>
  <si>
    <t>Av. Raul Soares, 15 - Centro</t>
  </si>
  <si>
    <t>36180-000</t>
  </si>
  <si>
    <t>(032) 3571-1455</t>
  </si>
  <si>
    <t>Paulo Machado Ferreira</t>
  </si>
  <si>
    <t>R. Dr. Esperidião, 112</t>
  </si>
  <si>
    <t>36130-000</t>
  </si>
  <si>
    <t>(032) 3283-1195</t>
  </si>
  <si>
    <t>Pça. Nossa Senhora da Pena, 380</t>
  </si>
  <si>
    <t>39170-000</t>
  </si>
  <si>
    <t>(033) 3436-1233</t>
  </si>
  <si>
    <t>Eduardo de Sousa Assis</t>
  </si>
  <si>
    <t>Pça. Tiradentes, 340 - Fundos</t>
  </si>
  <si>
    <t>36335-000</t>
  </si>
  <si>
    <t>(032) 3356-1159</t>
  </si>
  <si>
    <t>Celestino Marques Carvalhal Filho</t>
  </si>
  <si>
    <t>Pça. Sebastião Gomes, 92</t>
  </si>
  <si>
    <t>36604-000</t>
  </si>
  <si>
    <t>(032) 3262-1232</t>
  </si>
  <si>
    <t>Pça. São Sebastião, 215 - Centro</t>
  </si>
  <si>
    <t>36510-000</t>
  </si>
  <si>
    <t>(032) 3577-1173</t>
  </si>
  <si>
    <t>26.119.990/0001-75</t>
  </si>
  <si>
    <t>Gilberto Teodoro da Silva</t>
  </si>
  <si>
    <t>Pça. da Matriz, 320</t>
  </si>
  <si>
    <t>38520-000</t>
  </si>
  <si>
    <t>(034) 3848-1110</t>
  </si>
  <si>
    <t>R. Domingos José Mendes, 124</t>
  </si>
  <si>
    <t>39565-000</t>
  </si>
  <si>
    <t>R. da Bahia, 10</t>
  </si>
  <si>
    <t>39950-000</t>
  </si>
  <si>
    <t>34590-090</t>
  </si>
  <si>
    <t>Rua Vigário Marcelino, 220 - Centro</t>
  </si>
  <si>
    <t>39750-000</t>
  </si>
  <si>
    <t>(033) 3423-1034</t>
  </si>
  <si>
    <t>(033) 3423-1031</t>
  </si>
  <si>
    <t>camasab@ghnet.com.br</t>
  </si>
  <si>
    <t>Pça. Getúlio Vargas, 81</t>
  </si>
  <si>
    <t>38190-000</t>
  </si>
  <si>
    <t>(034) 3351-1198</t>
  </si>
  <si>
    <t>R. Bias Fortes, 92 - Centro</t>
  </si>
  <si>
    <t>39560-000</t>
  </si>
  <si>
    <t>Almir Gomes Lima</t>
  </si>
  <si>
    <t>cmpalto@altanet.com.br</t>
  </si>
  <si>
    <t>03.615.459/0001-98</t>
  </si>
  <si>
    <t>www.sif.netgov.com.br</t>
  </si>
  <si>
    <t>20.314.100/0001-08</t>
  </si>
  <si>
    <t>Pça. XV de Novembro, 35 - Cx. Postal 7</t>
  </si>
  <si>
    <t>22.236.517/0001-17</t>
  </si>
  <si>
    <t>02.313.434/0001-77</t>
  </si>
  <si>
    <t>R. Antônio D'Angelis, 520</t>
  </si>
  <si>
    <t>(034) 3637-1283</t>
  </si>
  <si>
    <t>26.042.077/0001-18</t>
  </si>
  <si>
    <t>03.092.851/0001-08</t>
  </si>
  <si>
    <t>17.754.185/0001-22</t>
  </si>
  <si>
    <t>22.234.975/0001-17</t>
  </si>
  <si>
    <t>21.603.287/0001-14</t>
  </si>
  <si>
    <t>R. Padre Luiz Gonzaga, 1.012</t>
  </si>
  <si>
    <t>(037) 3543-1155</t>
  </si>
  <si>
    <t>04.239.636/0001-41</t>
  </si>
  <si>
    <t>19.718.410/0001-09</t>
  </si>
  <si>
    <t>(031) 3543-1365</t>
  </si>
  <si>
    <t>21.898.465/0001-81</t>
  </si>
  <si>
    <t>01.617.472/0001-50</t>
  </si>
  <si>
    <t>26.118.174/0001-47</t>
  </si>
  <si>
    <t>00.335.142/0001-00</t>
  </si>
  <si>
    <t>26.113.365/0001-16</t>
  </si>
  <si>
    <t>Av. Getúlio Vargas, 365</t>
  </si>
  <si>
    <t>25.222.217/0001-77</t>
  </si>
  <si>
    <t>02.984.781/0001-21</t>
  </si>
  <si>
    <t>17.580.952/0001-24</t>
  </si>
  <si>
    <t>18.244.087/0001-08</t>
  </si>
  <si>
    <t>R. Antônio Carlos, s/nº - Centro</t>
  </si>
  <si>
    <t>(031) 3545-1229</t>
  </si>
  <si>
    <t>22.639.769/0001-97</t>
  </si>
  <si>
    <t>03.019.715/0001-84</t>
  </si>
  <si>
    <t>Pça. Antônio Martins, 43</t>
  </si>
  <si>
    <t>(033) 3744-1207</t>
  </si>
  <si>
    <t>02.304.085/0001-27</t>
  </si>
  <si>
    <t>00.984.524/0001-64</t>
  </si>
  <si>
    <t>18.363.978/0001-83</t>
  </si>
  <si>
    <t>Pça. Marechal Floriano Peixoto, s/nº - Centro</t>
  </si>
  <si>
    <t>23.089.642/0001-04</t>
  </si>
  <si>
    <t>25.216.151/0001-02</t>
  </si>
  <si>
    <t>23.943.467/0001-70</t>
  </si>
  <si>
    <t>26.119.396/0001-84</t>
  </si>
  <si>
    <t>97.511.133/0001-64</t>
  </si>
  <si>
    <t>18.303.255/0001-99</t>
  </si>
  <si>
    <t>26.148.056/0001-81</t>
  </si>
  <si>
    <t>03.937.693/0001-31</t>
  </si>
  <si>
    <t>86.742.632/0001-46</t>
  </si>
  <si>
    <t>Pça. Nossa Senhora do Rosário, 212 - Centro</t>
  </si>
  <si>
    <t>36878-000</t>
  </si>
  <si>
    <t>(323) 7231-1268</t>
  </si>
  <si>
    <t>02.044.631/0001-38</t>
  </si>
  <si>
    <t>66.482.100/0001-00</t>
  </si>
  <si>
    <t>01.631.644/0001-40</t>
  </si>
  <si>
    <t>R. Borba Gato, 74 - Centro</t>
  </si>
  <si>
    <t>21.853.973/0001-43</t>
  </si>
  <si>
    <t>02.324.782/0001-40</t>
  </si>
  <si>
    <t>26.033.803/0001-36</t>
  </si>
  <si>
    <t>(038) 3841-1248</t>
  </si>
  <si>
    <t>25.216.102/0001-70</t>
  </si>
  <si>
    <t>camsalto@uai.com.br</t>
  </si>
  <si>
    <t>73.616.153/0001-31</t>
  </si>
  <si>
    <t>Pça. Cleves de Faria, 122 - Centro</t>
  </si>
  <si>
    <t>(031) 3832-1631</t>
  </si>
  <si>
    <t>(031) 3832-2341</t>
  </si>
  <si>
    <t>20.467</t>
  </si>
  <si>
    <t>www.santabarbara.me.gov.br</t>
  </si>
  <si>
    <t>23.946.247/0001-09</t>
  </si>
  <si>
    <t>01.625.109/0001-87</t>
  </si>
  <si>
    <t>01.633.260/0001-67</t>
  </si>
  <si>
    <t>18.094.854/0001-40</t>
  </si>
  <si>
    <t>01.615.371/0001-40</t>
  </si>
  <si>
    <t>R. João Antônio Araújo, 296 A - Centro</t>
  </si>
  <si>
    <t>02.383.429/0001-30</t>
  </si>
  <si>
    <t>26.150.771/0001-59</t>
  </si>
  <si>
    <t>22.700.900/0001-84</t>
  </si>
  <si>
    <t>25.213.877/0001-91</t>
  </si>
  <si>
    <t>04.353.528/0001-03</t>
  </si>
  <si>
    <t>26.041.293/0001-49</t>
  </si>
  <si>
    <t>22.429.823/0001-70</t>
  </si>
  <si>
    <t>01.632.853/0001-09</t>
  </si>
  <si>
    <t>74.108.754/0001-04</t>
  </si>
  <si>
    <t>Pça. Aurelina Mota Santos, 208</t>
  </si>
  <si>
    <t>02.278.330/0001-79</t>
  </si>
  <si>
    <t>04.321.511/0001-66</t>
  </si>
  <si>
    <t>04.217.688/0001-17</t>
  </si>
  <si>
    <t>02.380.030/0001-04</t>
  </si>
  <si>
    <t>01.551.011/0001-22</t>
  </si>
  <si>
    <t>01.035.235/0001-81</t>
  </si>
  <si>
    <t>(035) 3471-1004</t>
  </si>
  <si>
    <t>17.418.898/0001-15</t>
  </si>
  <si>
    <t>18.192.252/0001-25</t>
  </si>
  <si>
    <t>73.634.958/0001-08</t>
  </si>
  <si>
    <t>00.589.501/0001-55</t>
  </si>
  <si>
    <t>21.609.268/0001-03</t>
  </si>
  <si>
    <t>73.920.415/0001-57</t>
  </si>
  <si>
    <t>26.111.567/0001-29</t>
  </si>
  <si>
    <t>02.690.251/0001-70</t>
  </si>
  <si>
    <t>22.702.278/0001-43</t>
  </si>
  <si>
    <t>R. São José, 263 - Centro</t>
  </si>
  <si>
    <t>(033) 3251-6341</t>
  </si>
  <si>
    <t>(033) 3251-6338</t>
  </si>
  <si>
    <t>38.515.961/0001-01</t>
  </si>
  <si>
    <t>25.468.828/0001-08</t>
  </si>
  <si>
    <t>Ladeira Américo Leão, 36  - Centro</t>
  </si>
  <si>
    <t>(031) 3726-1139</t>
  </si>
  <si>
    <t>csmontes@utranet.com.br</t>
  </si>
  <si>
    <t>23.966.328/0001-62</t>
  </si>
  <si>
    <t>04.235.692/0001-08</t>
  </si>
  <si>
    <t>17.710.476/0001-19</t>
  </si>
  <si>
    <t>18.836.973/0001-20</t>
  </si>
  <si>
    <t>38.521.829/0001-02</t>
  </si>
  <si>
    <t>73.719.437/0001-53</t>
  </si>
  <si>
    <t>23.774.896/0001-61</t>
  </si>
  <si>
    <t>01.651.000/0001-61</t>
  </si>
  <si>
    <t>26.272.252/0001-63</t>
  </si>
  <si>
    <t>20.573.036/0001-71</t>
  </si>
  <si>
    <t>19.775.709/0001-97</t>
  </si>
  <si>
    <t>25.641.408/0001-73</t>
  </si>
  <si>
    <t>Av. Dr. Aprígio Ribeiro de Oliveira, 150</t>
  </si>
  <si>
    <t>35495-000</t>
  </si>
  <si>
    <t>41.454</t>
  </si>
  <si>
    <t>02.449.375/0001-69</t>
  </si>
  <si>
    <t>01.613.129/0001-38</t>
  </si>
  <si>
    <t>23.943.624/0001-48</t>
  </si>
  <si>
    <t>02.360.963/0001-21</t>
  </si>
  <si>
    <t>25.206.558/0001-59</t>
  </si>
  <si>
    <t>18.312.975/0001-10</t>
  </si>
  <si>
    <t>26.042.200/0001-09</t>
  </si>
  <si>
    <t>20.296.836/0001-92</t>
  </si>
  <si>
    <t>18.307.470/0001-68</t>
  </si>
  <si>
    <t>01.640.486/0001-95</t>
  </si>
  <si>
    <t>22.231.609/0001-04</t>
  </si>
  <si>
    <t>R. 1º de Janeiro, 88 - Centro</t>
  </si>
  <si>
    <t>(037) 3234-1224</t>
  </si>
  <si>
    <t>18.291.369/0001-66</t>
  </si>
  <si>
    <t>74.011.024/0001-82</t>
  </si>
  <si>
    <t>02.321.135/0001-84</t>
  </si>
  <si>
    <t>Pça. Dr. Alberto Rocha, 100 - 2º andar</t>
  </si>
  <si>
    <t>(035) 3241-2338</t>
  </si>
  <si>
    <t>41.885.153/0001-40</t>
  </si>
  <si>
    <t>20.750.865/0001-82</t>
  </si>
  <si>
    <t>Pça. Belo Horizonte, 22 - Centro</t>
  </si>
  <si>
    <t>(035) 3524-1134</t>
  </si>
  <si>
    <t>04.365.429/0001-33</t>
  </si>
  <si>
    <t>02.155.327/0001-68</t>
  </si>
  <si>
    <t>39430-000</t>
  </si>
  <si>
    <t>66.489.840/0001-78</t>
  </si>
  <si>
    <t>Pça. São João, 147 A - Centro</t>
  </si>
  <si>
    <t>39475-000</t>
  </si>
  <si>
    <t>(038) 3973-5074</t>
  </si>
  <si>
    <t>(038) 3613-8104</t>
  </si>
  <si>
    <t>R. João Pinheiro, 91</t>
  </si>
  <si>
    <t>35920-000</t>
  </si>
  <si>
    <t>(031) 3861-1148</t>
  </si>
  <si>
    <t>Pça. Bernardino de Lima, 229</t>
  </si>
  <si>
    <t>34000-000</t>
  </si>
  <si>
    <t>R. Damião Martins, 150</t>
  </si>
  <si>
    <t>35113-000</t>
  </si>
  <si>
    <t>(033) 3581-1131</t>
  </si>
  <si>
    <t>Pça. Três Poderes, 46</t>
  </si>
  <si>
    <t>39525-000</t>
  </si>
  <si>
    <t>(038) 3821-1918</t>
  </si>
  <si>
    <t>Ronei Vitor de Brito</t>
  </si>
  <si>
    <t>R. Olegário Maciel - Centro</t>
  </si>
  <si>
    <t>37860-000</t>
  </si>
  <si>
    <t>(035) 3562-1120</t>
  </si>
  <si>
    <t>R. Antônio Martins, 280</t>
  </si>
  <si>
    <t>35519-000</t>
  </si>
  <si>
    <t>R. Presidente Kennedy, 29 - Centro</t>
  </si>
  <si>
    <t>34990-000</t>
  </si>
  <si>
    <t>(031) 3685-1228</t>
  </si>
  <si>
    <t>Lauro Ferreira Batista</t>
  </si>
  <si>
    <t>R. David Mussi, 227 - Centro</t>
  </si>
  <si>
    <t>39820-000</t>
  </si>
  <si>
    <t>(033) 3533-1334</t>
  </si>
  <si>
    <t>R. Vitoldo João Drasoysk, 230</t>
  </si>
  <si>
    <t>39806-000</t>
  </si>
  <si>
    <t>(033) 3521-2726</t>
  </si>
  <si>
    <t>R. 21 de Abril, s/nº A - Centro</t>
  </si>
  <si>
    <t>39853-000</t>
  </si>
  <si>
    <t>(038) 3843-8103</t>
  </si>
  <si>
    <t>R. São José, 96</t>
  </si>
  <si>
    <t>36145-000</t>
  </si>
  <si>
    <t>Pça. Dona Quita, 72 - Centro</t>
  </si>
  <si>
    <t>39393-000</t>
  </si>
  <si>
    <t>(038) 3251-7101</t>
  </si>
  <si>
    <t>Sebastião Pinelli Júnior</t>
  </si>
  <si>
    <t>R. 1º de Março, 450</t>
  </si>
  <si>
    <t>37488-000</t>
  </si>
  <si>
    <t>(035) 3274-1122</t>
  </si>
  <si>
    <t>03.670.086/0001-58</t>
  </si>
  <si>
    <t>R. Coronel João Alves, 322</t>
  </si>
  <si>
    <t>35540-000</t>
  </si>
  <si>
    <t>Pça. Vicente Prata Mourão, 63</t>
  </si>
  <si>
    <t>36250-000</t>
  </si>
  <si>
    <t>Pça. da Matriz, s/n</t>
  </si>
  <si>
    <t>35655-000</t>
  </si>
  <si>
    <t>Sebastião Carlos Gomes Gonçalves</t>
  </si>
  <si>
    <t>R. Anhangá, 71 - Centro</t>
  </si>
  <si>
    <t>35439-000</t>
  </si>
  <si>
    <t>(031) 3876-9119</t>
  </si>
  <si>
    <t>R. Manoel Henrique Pereira, 39 - Centro</t>
  </si>
  <si>
    <t>36828-000</t>
  </si>
  <si>
    <t>(032) 3743-7166</t>
  </si>
  <si>
    <t>Sérgio Favilla</t>
  </si>
  <si>
    <t>Av. Cyro Gonçalves, 173</t>
  </si>
  <si>
    <t>37570-000</t>
  </si>
  <si>
    <t>(035) 3441-1489</t>
  </si>
  <si>
    <t>Pça. Tiradentes, 41</t>
  </si>
  <si>
    <t>35400-000</t>
  </si>
  <si>
    <t>R. Rui Barbosa, 119</t>
  </si>
  <si>
    <t>39855-000</t>
  </si>
  <si>
    <t>Laurêncio Alves Guimarães</t>
  </si>
  <si>
    <t>Pça. do Mercado, s/nº - Centro</t>
  </si>
  <si>
    <t>39573-000</t>
  </si>
  <si>
    <t>(038) 3841-3024</t>
  </si>
  <si>
    <t>José Antônio Teófilo de Carvalho</t>
  </si>
  <si>
    <t>R. Araçuaí, 17</t>
  </si>
  <si>
    <t>39818-000</t>
  </si>
  <si>
    <t>(033) 3534-1227</t>
  </si>
  <si>
    <t>R. Gorutuba, 22</t>
  </si>
  <si>
    <t>39521-000</t>
  </si>
  <si>
    <t>(038) 3831-1149</t>
  </si>
  <si>
    <t>35622-000</t>
  </si>
  <si>
    <t>Pça. Tonico Rabelo, 185</t>
  </si>
  <si>
    <t>35582-000</t>
  </si>
  <si>
    <t>(037) 3323-1285</t>
  </si>
  <si>
    <t>Pça. Bias Fortes, 22</t>
  </si>
  <si>
    <t>36195-000</t>
  </si>
  <si>
    <t>(032) 3364-1123</t>
  </si>
  <si>
    <t>Pça. Getúlio Vargas, 26</t>
  </si>
  <si>
    <t>36750-000</t>
  </si>
  <si>
    <t>(032) 3446-1118</t>
  </si>
  <si>
    <t>Sílvio Lucas Gonçalves</t>
  </si>
  <si>
    <t>39945-000</t>
  </si>
  <si>
    <t>(033) 3744-9143</t>
  </si>
  <si>
    <t>03.689.862/0001-61</t>
  </si>
  <si>
    <t>Av. D. Joaquina de Pompéu, 64</t>
  </si>
  <si>
    <t>35669-000</t>
  </si>
  <si>
    <t>Délio Alves Ferreira</t>
  </si>
  <si>
    <t>Pça. Torquato de Almeida, 100 - Centro</t>
  </si>
  <si>
    <t>35660-041</t>
  </si>
  <si>
    <t>(037) 3232-2255</t>
  </si>
  <si>
    <t>Foi alterado algum DADO CADASTRAL</t>
  </si>
  <si>
    <t>)SIM  (</t>
  </si>
  <si>
    <t>)NÃO</t>
  </si>
  <si>
    <t>Pça. Inês Ferreira Marcoloni, 60 - Pav. Superior</t>
  </si>
  <si>
    <t>37950-000</t>
  </si>
  <si>
    <t>(035) 3531-4770</t>
  </si>
  <si>
    <t>(035) 3531-4939</t>
  </si>
  <si>
    <t>Pça. São Sebastião, 37</t>
  </si>
  <si>
    <t>35815-000</t>
  </si>
  <si>
    <t>(031) 3867-5122</t>
  </si>
  <si>
    <t>37467-000</t>
  </si>
  <si>
    <t>Pça. Barão de Alfenas, 21</t>
  </si>
  <si>
    <t>37418-000</t>
  </si>
  <si>
    <t>(035) 3237-1223</t>
  </si>
  <si>
    <t>36350-000</t>
  </si>
  <si>
    <t>R. Alves de Figueiredo, 395</t>
  </si>
  <si>
    <t>37960-000</t>
  </si>
  <si>
    <t>R. Visconde do Rio Branco, 81 - Centro</t>
  </si>
  <si>
    <t>37370-000</t>
  </si>
  <si>
    <t>(035) 3323-1332</t>
  </si>
  <si>
    <t>R. Vasco Gusmão Martins, 108</t>
  </si>
  <si>
    <t>37690-000</t>
  </si>
  <si>
    <t>(035) 3655-1005</t>
  </si>
  <si>
    <t>R. Padre Sady Rabelo, 121</t>
  </si>
  <si>
    <t>39728-000</t>
  </si>
  <si>
    <t>(033) 3296-1117</t>
  </si>
  <si>
    <t>R. Eduardo Gozaque, 293 - Centro</t>
  </si>
  <si>
    <t>32450-000</t>
  </si>
  <si>
    <t>(031) 3533-7343</t>
  </si>
  <si>
    <t>726.759.936-20</t>
  </si>
  <si>
    <t>Glenio Pedro da Silva</t>
  </si>
  <si>
    <t>147.905.136-53</t>
  </si>
  <si>
    <t>02.941.513/0001-22</t>
  </si>
  <si>
    <t>Pça. Getúlio Vargas, 242 - 2º Piso - Centro</t>
  </si>
  <si>
    <t>38500-000</t>
  </si>
  <si>
    <t>(034) 3842-1100</t>
  </si>
  <si>
    <t>cmmc@netvip.com.br</t>
  </si>
  <si>
    <t>18.593.103/0002-59</t>
  </si>
  <si>
    <t>R. José Pinheiro, 91 - Centro</t>
  </si>
  <si>
    <t>39893-000</t>
  </si>
  <si>
    <t>(033) 3745-8008</t>
  </si>
  <si>
    <t>R. Francisco Paulino Costa, 163 - Centro</t>
  </si>
  <si>
    <t>37958-000</t>
  </si>
  <si>
    <t>(035) 3591-2200</t>
  </si>
  <si>
    <t>23.767.676/0001-00</t>
  </si>
  <si>
    <t>R. Minas Gerais, 375</t>
  </si>
  <si>
    <t>37580-000</t>
  </si>
  <si>
    <t>39400-000</t>
  </si>
  <si>
    <t>Pça. 27 de Abril, 1000</t>
  </si>
  <si>
    <t>39547-000</t>
  </si>
  <si>
    <t>Av. Cel. Sebastião Magalhães de Castro, 315</t>
  </si>
  <si>
    <t>35628-000</t>
  </si>
  <si>
    <t>Jônatas Antônio Pereira</t>
  </si>
  <si>
    <t>Pça. São Sebastião, 424 - Centro</t>
  </si>
  <si>
    <t>35798-000</t>
  </si>
  <si>
    <t>Pça. 21 de Abril, 48</t>
  </si>
  <si>
    <t>35875-000</t>
  </si>
  <si>
    <t>Pça. José Teodoro Serafim, 400</t>
  </si>
  <si>
    <t>37620-000</t>
  </si>
  <si>
    <t>Pça. Cel. Pacheco de Medeiros, s/nº</t>
  </si>
  <si>
    <t>36880-000</t>
  </si>
  <si>
    <t>Luiz Fernandes Francisco</t>
  </si>
  <si>
    <t>R. Carlos Prado, 55</t>
  </si>
  <si>
    <t>37890-000</t>
  </si>
  <si>
    <t>39718-000</t>
  </si>
  <si>
    <t>Salon Ferreira da Rocha Filho</t>
  </si>
  <si>
    <t>Av. Geraldo Romano, 231</t>
  </si>
  <si>
    <t>39860-000</t>
  </si>
  <si>
    <t>R. Prefeito José Nacácio, 40</t>
  </si>
  <si>
    <t>35157-000</t>
  </si>
  <si>
    <t>37524-000</t>
  </si>
  <si>
    <t>Pça. Nossa Senhora de Nazaré, s/n</t>
  </si>
  <si>
    <t>36370-000</t>
  </si>
  <si>
    <t>37250-000</t>
  </si>
  <si>
    <t>Djalma Gomes Ribeiro</t>
  </si>
  <si>
    <t>Pça Valdomiro Almeida, 32 - B</t>
  </si>
  <si>
    <t>39553-000</t>
  </si>
  <si>
    <t>(038) 3832-8104</t>
  </si>
  <si>
    <t>02.694.216/0001-20</t>
  </si>
  <si>
    <t>R. B, 131 - 1º Andar - Centro</t>
  </si>
  <si>
    <t>35298-000</t>
  </si>
  <si>
    <t>(033) 3241-8004</t>
  </si>
  <si>
    <t>Pça. Dr. Passos Maia, 260</t>
  </si>
  <si>
    <t>37177-000</t>
  </si>
  <si>
    <t>(035) 3856-1250</t>
  </si>
  <si>
    <t>R. Direita, 190</t>
  </si>
  <si>
    <t>35436-000</t>
  </si>
  <si>
    <t>R. Manoel Lopes, 64 - centro</t>
  </si>
  <si>
    <t>39392-000</t>
  </si>
  <si>
    <t>(038) 3251-8155</t>
  </si>
  <si>
    <t>Pça. Rui Barbosa, 40</t>
  </si>
  <si>
    <t>37810-000</t>
  </si>
  <si>
    <t>R. 25 de Março, 02 Centro</t>
  </si>
  <si>
    <t>36160-000</t>
  </si>
  <si>
    <t>Capitão Gervásio, 50</t>
  </si>
  <si>
    <t>36606-000</t>
  </si>
  <si>
    <t>R. Engenheiro Roberto, s/nº</t>
  </si>
  <si>
    <t>38570-000</t>
  </si>
  <si>
    <t>37800-000</t>
  </si>
  <si>
    <t>(035) 3559-1001</t>
  </si>
  <si>
    <t>João Batista de Souza</t>
  </si>
  <si>
    <t>Pça. Santo Antônio, s/nº</t>
  </si>
  <si>
    <t>36515-000</t>
  </si>
  <si>
    <t>(032) 3578-1102</t>
  </si>
  <si>
    <t>R. Guimarães, 280</t>
  </si>
  <si>
    <t>38730-000</t>
  </si>
  <si>
    <t>(034) 3834-1235</t>
  </si>
  <si>
    <t>Pça. Cel. Luiz Coutinho, s/nº</t>
  </si>
  <si>
    <t>36525-000</t>
  </si>
  <si>
    <t>(032) 3553-1225</t>
  </si>
  <si>
    <t>Av. Getúlio Vargas, 925</t>
  </si>
  <si>
    <t>38310-000</t>
  </si>
  <si>
    <t>(034) 3264-1010</t>
  </si>
  <si>
    <t>Av. Alvarenga Peixoto, 336</t>
  </si>
  <si>
    <t>37484-000</t>
  </si>
  <si>
    <t>(035) 3457-1262</t>
  </si>
  <si>
    <t>Maria do Carmo Veloso Moreira</t>
  </si>
  <si>
    <t>35190-000</t>
  </si>
  <si>
    <t>(033) 3355-1194</t>
  </si>
  <si>
    <t>R. Espírito Santo, 32</t>
  </si>
  <si>
    <t>36225-000</t>
  </si>
  <si>
    <t>R. Três, 18</t>
  </si>
  <si>
    <t>38950-000</t>
  </si>
  <si>
    <t>Pça. 31 de Março, 40 - Centro</t>
  </si>
  <si>
    <t>39350-000</t>
  </si>
  <si>
    <t>R. do Comércio, 64 - Centro</t>
  </si>
  <si>
    <t>39455-000</t>
  </si>
  <si>
    <t>(038) 3625-7107</t>
  </si>
  <si>
    <t>37990-000</t>
  </si>
  <si>
    <t>R. Artur Campos, 225 - Centro</t>
  </si>
  <si>
    <t>32400-000</t>
  </si>
  <si>
    <t>Pça. Prefeito Abilio Pereira Caldas, 251</t>
  </si>
  <si>
    <t>37790-000</t>
  </si>
  <si>
    <t>(035) 3733-1200</t>
  </si>
  <si>
    <t>Mariete do Carmo dos Santos Andrade</t>
  </si>
  <si>
    <t>R. Dr. Sebastião Resende, 27</t>
  </si>
  <si>
    <t>37223-000</t>
  </si>
  <si>
    <t>José Alfredo Alves da Silva</t>
  </si>
  <si>
    <t>Av. Cel. José Bernardino, s/nº</t>
  </si>
  <si>
    <t>39318-000</t>
  </si>
  <si>
    <t>R. João Rosa, 289 - Centro</t>
  </si>
  <si>
    <t>32900-000</t>
  </si>
  <si>
    <t>Pça. Manuel de Assis, 27</t>
  </si>
  <si>
    <t>35695-000</t>
  </si>
  <si>
    <t>(032) 3246-1201</t>
  </si>
  <si>
    <t>23.768.732/0001-21</t>
  </si>
  <si>
    <t>R. 4, 463</t>
  </si>
  <si>
    <t>36590-000</t>
  </si>
  <si>
    <t>(031) 3897-1221</t>
  </si>
  <si>
    <t>Aristedes Cândido Rodrigues</t>
  </si>
  <si>
    <t>R. Cel. João Ferreira Barbosa, 58</t>
  </si>
  <si>
    <t>37855-000</t>
  </si>
  <si>
    <t>39784-000</t>
  </si>
  <si>
    <t>(033) 3434-1141</t>
  </si>
  <si>
    <t>Pça. Senador Cupertino, s/nº</t>
  </si>
  <si>
    <t>35360-000</t>
  </si>
  <si>
    <t>Leonardo Vasconcelos Ribeiro</t>
  </si>
  <si>
    <t>Av. Newton Gonçalves Pereira, 337</t>
  </si>
  <si>
    <t>39290-000</t>
  </si>
  <si>
    <t>(038) 3624-1350</t>
  </si>
  <si>
    <t>37928-000</t>
  </si>
  <si>
    <t>37564-000</t>
  </si>
  <si>
    <t>R. João Pinto de Faria, 1323 - Centro</t>
  </si>
  <si>
    <t>36793-000</t>
  </si>
  <si>
    <t>(032) 3426-7146</t>
  </si>
  <si>
    <t>R. João Antônio Bertoldo, 10 - Centro</t>
  </si>
  <si>
    <t>35334-000</t>
  </si>
  <si>
    <t>(033) 3315-7050</t>
  </si>
  <si>
    <t>39795-000</t>
  </si>
  <si>
    <t>Av. Sete de Setembro, 336</t>
  </si>
  <si>
    <t>35506-000</t>
  </si>
  <si>
    <t>Márcio da Silveira</t>
  </si>
  <si>
    <t>R. São Bento, 401 - Centro</t>
  </si>
  <si>
    <t>35169-000</t>
  </si>
  <si>
    <t>(033) 3425-1123</t>
  </si>
  <si>
    <t>03.341.970/0001-49</t>
  </si>
  <si>
    <t>Maria das Graças Martins</t>
  </si>
  <si>
    <t>Pça. Wenceslau Braz, s/n</t>
  </si>
  <si>
    <t>37530-000</t>
  </si>
  <si>
    <t>(035) 3641-1046</t>
  </si>
  <si>
    <t>Adriano Bernardes de Souza</t>
  </si>
  <si>
    <t>R. Barão do Rio Branco, 118</t>
  </si>
  <si>
    <t>35460-000</t>
  </si>
  <si>
    <t>Celso Moreira da Fonseca</t>
  </si>
  <si>
    <t>37578-000</t>
  </si>
  <si>
    <t>(035) 3463-1320</t>
  </si>
  <si>
    <t>(035) 3463-1000</t>
  </si>
  <si>
    <t>Flammarion Librelon Pires</t>
  </si>
  <si>
    <t>Av. Juscelino Kubitschek, 69</t>
  </si>
  <si>
    <t>39230-000</t>
  </si>
  <si>
    <t>(038) 3756-1385</t>
  </si>
  <si>
    <t>R. Gico Santos, 72</t>
  </si>
  <si>
    <t>R. Brasília, 599</t>
  </si>
  <si>
    <t>38660-000</t>
  </si>
  <si>
    <t>Av. Manoel Joaquim de Melo, 996</t>
  </si>
  <si>
    <t>39280-000</t>
  </si>
  <si>
    <t>José Alves Viana Filho</t>
  </si>
  <si>
    <t>R. Pedro Costa, 624A</t>
  </si>
  <si>
    <t>38625-000</t>
  </si>
  <si>
    <t>camara.cabeceira@unai.ada.com.br</t>
  </si>
  <si>
    <t>Valdinei Garcia</t>
  </si>
  <si>
    <t>Pça. São Francisco, 02 - Caixa Postal 03</t>
  </si>
  <si>
    <t>37880-000</t>
  </si>
  <si>
    <t>(035) 3736-1544</t>
  </si>
  <si>
    <t>www.caboverdedemg.com.br</t>
  </si>
  <si>
    <t>cmcv@.pcs.matrix.com.br</t>
  </si>
  <si>
    <t>00.138.668/0001-08</t>
  </si>
  <si>
    <t>Pça. JK, 139</t>
  </si>
  <si>
    <t>35765-000</t>
  </si>
  <si>
    <t>(031) 3716-1397</t>
  </si>
  <si>
    <t>José Roberto Dionísio</t>
  </si>
  <si>
    <t>R. da Saudade, 35 - 2º Piso - Centro</t>
  </si>
  <si>
    <t>37552-000</t>
  </si>
  <si>
    <t>(035) 3472-1325</t>
  </si>
  <si>
    <t>camara@uti.psi.br</t>
  </si>
  <si>
    <t>17.419.490/0001-68</t>
  </si>
  <si>
    <t>R. Manoel Leonídio, 76</t>
  </si>
  <si>
    <t>39980-000</t>
  </si>
  <si>
    <t>Rua 14, 143 - Vila Nova</t>
  </si>
  <si>
    <t>38370-000</t>
  </si>
  <si>
    <t>(034) 3265-1160</t>
  </si>
  <si>
    <t>Av. Bernardo Mascarenhas, 27</t>
  </si>
  <si>
    <t>35770-000</t>
  </si>
  <si>
    <t>R. Mato Dentro, 48</t>
  </si>
  <si>
    <t>34800-000</t>
  </si>
  <si>
    <t>Av. Pedro de Oliveira, 191</t>
  </si>
  <si>
    <t>36832-000</t>
  </si>
  <si>
    <t>Maria do Carmo Cardoso Araújo</t>
  </si>
  <si>
    <t>Pça. Capitão Arnaldo, 12</t>
  </si>
  <si>
    <t>36560-000</t>
  </si>
  <si>
    <t>(031) 3898-1106</t>
  </si>
  <si>
    <t>Rita de Cássia Westin</t>
  </si>
  <si>
    <t>Pça. Melo Viana, 294</t>
  </si>
  <si>
    <t>37780-000</t>
  </si>
  <si>
    <t>(035) 3735-1579</t>
  </si>
  <si>
    <t>www.caldas.mg.gov.br</t>
  </si>
  <si>
    <t>camaracaldas@nowtech.com.br</t>
  </si>
  <si>
    <t>Pça. Padre Alberto, 208-A</t>
  </si>
  <si>
    <r>
      <t xml:space="preserve">ANEXO 2 </t>
    </r>
    <r>
      <rPr>
        <b/>
        <sz val="8"/>
        <rFont val="Arial"/>
        <family val="2"/>
      </rPr>
      <t>(§ 2º, art. 18 e art. 22 - L.C. 101/00)</t>
    </r>
  </si>
  <si>
    <r>
      <t xml:space="preserve">ANEXO 4 </t>
    </r>
    <r>
      <rPr>
        <b/>
        <sz val="8"/>
        <rFont val="Arial"/>
        <family val="2"/>
      </rPr>
      <t>(§ 1º, art. 18 - L.C. 101/00)</t>
    </r>
  </si>
  <si>
    <r>
      <t xml:space="preserve">ANEXO 1 </t>
    </r>
    <r>
      <rPr>
        <b/>
        <sz val="8"/>
        <rFont val="Arial"/>
        <family val="2"/>
      </rPr>
      <t>(arts. 54 e 55 - L.C. 101/00)</t>
    </r>
  </si>
  <si>
    <t>Periodicidade:</t>
  </si>
  <si>
    <t>Quadrimestral</t>
  </si>
  <si>
    <t>PREFEITURA</t>
  </si>
  <si>
    <t>CÂMARA</t>
  </si>
  <si>
    <t>Semestral</t>
  </si>
  <si>
    <t>ÓRGÃO:</t>
  </si>
  <si>
    <t>PODER LEGISLATIVO</t>
  </si>
  <si>
    <t>30/04/01</t>
  </si>
  <si>
    <t>30/06/01</t>
  </si>
  <si>
    <t>31/08/01</t>
  </si>
  <si>
    <t>31/12/01</t>
  </si>
  <si>
    <t>1-Despesa Total com Pessoal</t>
  </si>
  <si>
    <t>Valores em R$1,00</t>
  </si>
  <si>
    <t>Mês Refência:</t>
  </si>
  <si>
    <t>Valores em R$ 1,00</t>
  </si>
  <si>
    <t>(*) Preencher os Anexos 4</t>
  </si>
  <si>
    <r>
      <t>Limite Prudencial 95% (</t>
    </r>
    <r>
      <rPr>
        <sz val="7"/>
        <rFont val="Arial"/>
        <family val="2"/>
      </rPr>
      <t>Parágrafo único, art. 22</t>
    </r>
    <r>
      <rPr>
        <sz val="10"/>
        <rFont val="Arial"/>
        <family val="0"/>
      </rPr>
      <t>)</t>
    </r>
  </si>
  <si>
    <r>
      <t>Limite 90% (</t>
    </r>
    <r>
      <rPr>
        <sz val="8"/>
        <rFont val="Arial"/>
        <family val="2"/>
      </rPr>
      <t>§ 1º, inciso II, art. 59</t>
    </r>
    <r>
      <rPr>
        <sz val="10"/>
        <rFont val="Arial"/>
        <family val="0"/>
      </rPr>
      <t>)</t>
    </r>
  </si>
  <si>
    <t>Inativos c/ Fonte Custeio Própria</t>
  </si>
  <si>
    <t>NOME</t>
  </si>
  <si>
    <t>CPF</t>
  </si>
  <si>
    <t>CRC</t>
  </si>
  <si>
    <t>Presid. Câmara:</t>
  </si>
  <si>
    <t>Presid. da Câmara:</t>
  </si>
  <si>
    <t>Município:</t>
  </si>
  <si>
    <t>CNPJ:</t>
  </si>
  <si>
    <t>Endereço</t>
  </si>
  <si>
    <t>Av./R.:</t>
  </si>
  <si>
    <t>CEP.:</t>
  </si>
  <si>
    <t>Tel.:</t>
  </si>
  <si>
    <t>(</t>
  </si>
  <si>
    <t>Fax.:</t>
  </si>
  <si>
    <t>Home Page:</t>
  </si>
  <si>
    <t>E-mail:</t>
  </si>
  <si>
    <t>População:</t>
  </si>
  <si>
    <t>OPÇÃO PELA DIVULGAÇÃO DOS RELATÓRIOS (art. 63, II, LRF)</t>
  </si>
  <si>
    <t>1 - Relatório de Gestão Fiscal</t>
  </si>
  <si>
    <t>) SIM - Ato:</t>
  </si>
  <si>
    <t>) NÃO</t>
  </si>
  <si>
    <t>Anexos a serem enviados:</t>
  </si>
  <si>
    <t>DADOS PESSOAIS</t>
  </si>
  <si>
    <t>CPF.:</t>
  </si>
  <si>
    <t>CRC.:</t>
  </si>
  <si>
    <t>Contole Interno:</t>
  </si>
  <si>
    <t>DADOS CADASTRAIS - PODER LEGISLATIVO</t>
  </si>
  <si>
    <t>Data de Publicação</t>
  </si>
  <si>
    <t>Data Limite de Envio -TCEMG</t>
  </si>
  <si>
    <t>III - DEMONSTRATIVOS</t>
  </si>
  <si>
    <t>LEIA ESTAS OBSERVAÇÕES ANTES DE PROSSEGUIR:</t>
  </si>
  <si>
    <t>2 - As células que possuem um ponto VERMELHO, no canto superior direito, devem ser clicadas com o mouse,</t>
  </si>
  <si>
    <t>pois contém informações a serem lidas.</t>
  </si>
  <si>
    <t>OBS.: A IN 06/2000 está disponível no site do TCEMG - www.tce.mg.gov.br</t>
  </si>
  <si>
    <t>PRESID CAM 2001 A 2004</t>
  </si>
  <si>
    <t>CPF PC 01/04</t>
  </si>
  <si>
    <t>END CAM</t>
  </si>
  <si>
    <t>CEP CAM</t>
  </si>
  <si>
    <t>TEL CAM</t>
  </si>
  <si>
    <t>FAX CAM</t>
  </si>
  <si>
    <t>Contador CM</t>
  </si>
  <si>
    <t>CPF Contador CM</t>
  </si>
  <si>
    <t>CRC Contador CM</t>
  </si>
  <si>
    <t>Contr Interno CM</t>
  </si>
  <si>
    <t>CPF Contr Interno CM</t>
  </si>
  <si>
    <t>Home Page CAM</t>
  </si>
  <si>
    <t>E-mail CAM</t>
  </si>
  <si>
    <t>CGC CAM</t>
  </si>
  <si>
    <t>POPUL/00</t>
  </si>
  <si>
    <t>R. Dr. Calil Porto, 09</t>
  </si>
  <si>
    <t>38540-000</t>
  </si>
  <si>
    <t>Pça. Juscelino Kubitschek, 99</t>
  </si>
  <si>
    <t>35620-000</t>
  </si>
  <si>
    <t>José Ocimar de Souza</t>
  </si>
  <si>
    <t>R. Dr. Olinto de Abreu, 175</t>
  </si>
  <si>
    <t>35365-000</t>
  </si>
  <si>
    <t>(031) 3872-1200</t>
  </si>
  <si>
    <t>Pça. Pres. Tancredo Neves, 45</t>
  </si>
  <si>
    <t>35438-000</t>
  </si>
  <si>
    <t>R. Benedito Valadares, 23 - Centro</t>
  </si>
  <si>
    <t>35150-000</t>
  </si>
  <si>
    <t>(033) 3298-1215</t>
  </si>
  <si>
    <t>(033) 3298-1225</t>
  </si>
  <si>
    <t>Agnaldo Godinho Alves</t>
  </si>
  <si>
    <t>R. Darci Alves de Oliveira, 175</t>
  </si>
  <si>
    <t>39790-000</t>
  </si>
  <si>
    <t>(033) 3515-1105</t>
  </si>
  <si>
    <t>01.647.087/0001-56</t>
  </si>
  <si>
    <t>(034) 3427-1231</t>
  </si>
  <si>
    <t>Pça. Pres. Tancredo Neves, 300</t>
  </si>
  <si>
    <t>37757-000</t>
  </si>
  <si>
    <t>(035) 3283-1234</t>
  </si>
  <si>
    <t>R. Junqueiras, 454</t>
  </si>
  <si>
    <t>37701-033</t>
  </si>
  <si>
    <t>(035) 3722-1703</t>
  </si>
  <si>
    <t>(035) 3722-1094</t>
  </si>
  <si>
    <t>cmpcleg@pcs.matrix.com.br</t>
  </si>
  <si>
    <t>R. Sagrados Corações, 226</t>
  </si>
  <si>
    <t>36960-000</t>
  </si>
  <si>
    <t>35640-000</t>
  </si>
  <si>
    <t>Pça. Santana, s/nº - Centro</t>
  </si>
  <si>
    <t>39328-000</t>
  </si>
  <si>
    <t>(038) 3624-9158</t>
  </si>
  <si>
    <t>01.637.483/0001-00</t>
  </si>
  <si>
    <t>Umberto Márcio Ascenção</t>
  </si>
  <si>
    <t>R. Ginásio, 38 - Centro</t>
  </si>
  <si>
    <t>39618-000</t>
  </si>
  <si>
    <t>(033) 3733-8100</t>
  </si>
  <si>
    <t>Agenor Mendes Sobrinho</t>
  </si>
  <si>
    <t>Av. Dalton Cunha, s/n - B. Eldorado</t>
  </si>
  <si>
    <t>39520-000</t>
  </si>
  <si>
    <t>(038) 3831-1160</t>
  </si>
  <si>
    <t>Av. 18 de Agosto, 425 - Centro</t>
  </si>
  <si>
    <t>36576-000</t>
  </si>
  <si>
    <t>(031) 3893-1436</t>
  </si>
  <si>
    <t>74.114.570/0001-49</t>
  </si>
  <si>
    <t>José Donizete Dias Faria</t>
  </si>
  <si>
    <t>Pça. Frei Gaspar, 320</t>
  </si>
  <si>
    <t>39827-000</t>
  </si>
  <si>
    <t>Firmo da Motta Paes</t>
  </si>
  <si>
    <t>37550-000</t>
  </si>
  <si>
    <t>(035) 3423-8357</t>
  </si>
  <si>
    <t>(035) 3423-2940</t>
  </si>
  <si>
    <t>www.cammunpa.mg.gov.br</t>
  </si>
  <si>
    <t>Geraldo Afonso do Nascimento</t>
  </si>
  <si>
    <t>R. Djalma Pinheiro Chagas, 91 - Centro</t>
  </si>
  <si>
    <t>36320-000</t>
  </si>
  <si>
    <t>(032) 3353-6313</t>
  </si>
  <si>
    <t>Anuar Arantes Amui</t>
  </si>
  <si>
    <t>38140-000</t>
  </si>
  <si>
    <t>(034) 3431-1635</t>
  </si>
  <si>
    <t>Pça. Castorino de Souza, 100</t>
  </si>
  <si>
    <t>37970-000</t>
  </si>
  <si>
    <t>(035) 3533-1777</t>
  </si>
  <si>
    <t>38960-000</t>
  </si>
  <si>
    <t>Palmiro Pereira Paiva</t>
  </si>
  <si>
    <t>R. São José, 31 - Centro</t>
  </si>
  <si>
    <t>36475-000</t>
  </si>
  <si>
    <t>(032) 3538-1194</t>
  </si>
  <si>
    <t>02.348.267/0001-08</t>
  </si>
  <si>
    <t>R. Antônio Ribeiro, 181</t>
  </si>
  <si>
    <t>35797-000</t>
  </si>
  <si>
    <t>(038) 3724-1239</t>
  </si>
  <si>
    <t>R. Tiradentes, 01</t>
  </si>
  <si>
    <t>39135-000</t>
  </si>
  <si>
    <t>Pça. Afonso de Sá, 160 - Sala 02 - Centro</t>
  </si>
  <si>
    <t>38750-000</t>
  </si>
  <si>
    <t>(034) 3811-1119</t>
  </si>
  <si>
    <t>(034) 3811-1433</t>
  </si>
  <si>
    <t>camara@netpatos.com.br</t>
  </si>
  <si>
    <t>R. Pref. João Dias Jeunon, 56</t>
  </si>
  <si>
    <t>35715-000</t>
  </si>
  <si>
    <t>35625-000</t>
  </si>
  <si>
    <t>R. Professor Eloi Lacerda, 13</t>
  </si>
  <si>
    <t>36424-000</t>
  </si>
  <si>
    <t>Pça. da Estação, 230</t>
  </si>
  <si>
    <t>34400-000</t>
  </si>
  <si>
    <t>R. Dr. Geraldo Grossi, 201</t>
  </si>
  <si>
    <t>35350-000</t>
  </si>
  <si>
    <t>Francisco Joaquim de Souza Lima</t>
  </si>
  <si>
    <t>R. Prefeito José Antônio, 126</t>
  </si>
  <si>
    <t>36740-000</t>
  </si>
  <si>
    <t>(032) 3444-1344</t>
  </si>
  <si>
    <t>camararecreio@cefetleo.com.br</t>
  </si>
  <si>
    <t>20.298.832/0001-43</t>
  </si>
  <si>
    <t>R. São João Batista, 720 - Centro</t>
  </si>
  <si>
    <t>36920-000</t>
  </si>
  <si>
    <t>(033) 3378-4171</t>
  </si>
  <si>
    <t>01.637.197/0001-37</t>
  </si>
  <si>
    <t>Pça. Nossa Senhora de Fátima, s/nº</t>
  </si>
  <si>
    <t>36340-000</t>
  </si>
  <si>
    <t>Ilson Eugênio Sezini</t>
  </si>
  <si>
    <t>R. Olegário Maciel, 386 - Centro</t>
  </si>
  <si>
    <t>35230-000</t>
  </si>
  <si>
    <t>(033) 3263-1086</t>
  </si>
  <si>
    <t>R. Juca Fonseca, s/nº</t>
  </si>
  <si>
    <t>36270-000</t>
  </si>
  <si>
    <t>Carlinhos Lemos Pereira</t>
  </si>
  <si>
    <t>38640-000</t>
  </si>
  <si>
    <t>(038) 3678-1003</t>
  </si>
  <si>
    <t>X</t>
  </si>
  <si>
    <t>481.848.376-15.</t>
  </si>
  <si>
    <t>ELIVELTON CESAR DE OLIVEIRA SILVA</t>
  </si>
  <si>
    <t>957.683.436-87</t>
  </si>
  <si>
    <t>MG-071535/0-4</t>
  </si>
  <si>
    <t>ATAIDE DONIZETE STORTI</t>
  </si>
  <si>
    <t>685.912.416-49</t>
  </si>
  <si>
    <t>AILTON CICERO DOS SANTOS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</si>
  <si>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</si>
  <si>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</si>
  <si>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</si>
  <si>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</si>
  <si>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</si>
  <si>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</si>
  <si>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</si>
  <si>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</si>
  <si>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</si>
  <si>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</si>
  <si>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</si>
  <si>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</si>
  <si>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</si>
  <si>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</si>
  <si>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</si>
  <si>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</si>
  <si>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</si>
  <si>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</si>
  <si>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R. Coronel José Homem, 44 - Centro</t>
  </si>
  <si>
    <t>36255-000</t>
  </si>
  <si>
    <t>(032) 3256-1186</t>
  </si>
  <si>
    <t>Pça. Rui Barbosa, 26</t>
  </si>
  <si>
    <t>39600-000</t>
  </si>
  <si>
    <t>(033) 3731-1570</t>
  </si>
  <si>
    <t>Roberto Naves Cocota</t>
  </si>
  <si>
    <t>R. Cel. José Ferreira Alves, 758 - Centro</t>
  </si>
  <si>
    <t>38440-000</t>
  </si>
  <si>
    <t>R. Juca Pereira, 31 - Centro</t>
  </si>
  <si>
    <t>37360-000</t>
  </si>
  <si>
    <t>(032) 3296-1216</t>
  </si>
  <si>
    <t>R. Benvindo dos Anjos, 8</t>
  </si>
  <si>
    <t>36594-000</t>
  </si>
  <si>
    <t>R. Anônio Galé, 48</t>
  </si>
  <si>
    <t>38435-000</t>
  </si>
  <si>
    <t>Pça. São João Batista, 111</t>
  </si>
  <si>
    <t>38860-000</t>
  </si>
  <si>
    <t>(034) 3856-1234</t>
  </si>
  <si>
    <t>Av. 1º de Janeiro, 747</t>
  </si>
  <si>
    <t>35603-000</t>
  </si>
  <si>
    <t>(037) 3288-1204</t>
  </si>
  <si>
    <t>José Cincinato de Ávila</t>
  </si>
  <si>
    <t>Pça. Cel. José Adolfo, 09</t>
  </si>
  <si>
    <t>38180-000</t>
  </si>
  <si>
    <t>(034) 3662-3040</t>
  </si>
  <si>
    <t>camara.aax@zaz.com.br</t>
  </si>
  <si>
    <t>R. Cel. Cândido de Souza Dias, 1033</t>
  </si>
  <si>
    <t>37820-000</t>
  </si>
  <si>
    <t>(035) 3556-1206</t>
  </si>
  <si>
    <t>Av. Getúlio Vargas, 228</t>
  </si>
  <si>
    <t>37292-000</t>
  </si>
  <si>
    <t>(037) 3351-3000</t>
  </si>
  <si>
    <t>Luciana Oliveira da Silveira</t>
  </si>
  <si>
    <t>Pça. Henrique Vieira, 25 - C. Postal 53</t>
  </si>
  <si>
    <t>37140-000</t>
  </si>
  <si>
    <t>(035) 3293-1527</t>
  </si>
  <si>
    <t>R. Joaquim Barbosa de Castro, 22</t>
  </si>
  <si>
    <t>36710-000</t>
  </si>
  <si>
    <t>(032) 3455-1288</t>
  </si>
  <si>
    <t>R. Tarcísio Geraldo Andrade, 207 - Centro</t>
  </si>
  <si>
    <t>39678-000</t>
  </si>
  <si>
    <t>(038) 3515-9000</t>
  </si>
  <si>
    <t>(038) 3515-9001</t>
  </si>
  <si>
    <t>pmarican@uai.com.br</t>
  </si>
  <si>
    <t>01.608.511/0001-53</t>
  </si>
  <si>
    <t>Joel Fonseca</t>
  </si>
  <si>
    <t>R. Professor Benevides, 76 - Centro</t>
  </si>
  <si>
    <t>38680-000</t>
  </si>
  <si>
    <t>(038) 3635-1347</t>
  </si>
  <si>
    <t>camaraarinos@aol.com</t>
  </si>
  <si>
    <t>20.571.972/0001-43</t>
  </si>
  <si>
    <t>Pça. Governador Valadares, 77 - 2º andar</t>
  </si>
  <si>
    <t>36780-000</t>
  </si>
  <si>
    <t>(032) 3451-1577</t>
  </si>
  <si>
    <t>26.115.212/0001-08</t>
  </si>
  <si>
    <t>R. Itambacuri, 235</t>
  </si>
  <si>
    <t>39850-000</t>
  </si>
  <si>
    <t>Adalberto Martins</t>
  </si>
  <si>
    <t>Av. Cel. Pedro Pedra, 220 - Centro</t>
  </si>
  <si>
    <t>39220-000</t>
  </si>
  <si>
    <t>(038) 3758-1276</t>
  </si>
  <si>
    <t>José Siqueira Serva</t>
  </si>
  <si>
    <t>Pça. Laercio Nogueira Cobra, s/nº</t>
  </si>
  <si>
    <t>37443-000</t>
  </si>
  <si>
    <t>(035) 3343-1702</t>
  </si>
  <si>
    <t>41.772.831/0001-69</t>
  </si>
  <si>
    <t>José Luiz Canabrava Diniz</t>
  </si>
  <si>
    <t>R. Vitalino Augusto, 635 - Centro</t>
  </si>
  <si>
    <t>35706-000</t>
  </si>
  <si>
    <t>(031) 3718-1255</t>
  </si>
  <si>
    <t>R. Cap. Joaquim Eliziário de Magalhães, 112</t>
  </si>
  <si>
    <t>38900-000</t>
  </si>
  <si>
    <t>Delvany Pires da Silva</t>
  </si>
  <si>
    <t>R. Antônio Bandeira, 17</t>
  </si>
  <si>
    <t>39917-000</t>
  </si>
  <si>
    <t>José Sebastião Pereira</t>
  </si>
  <si>
    <t>R. Dr. Afonso Dias de Araújo, 305</t>
  </si>
  <si>
    <t>37740-000</t>
  </si>
  <si>
    <t>(035) 3742-1300</t>
  </si>
  <si>
    <t>Eleuses Vacari Gomes</t>
  </si>
  <si>
    <t>Av. Getúlio Vargas, 77</t>
  </si>
  <si>
    <t>35970-000</t>
  </si>
  <si>
    <t>(031) 3837-1391</t>
  </si>
  <si>
    <t>36870-000</t>
  </si>
  <si>
    <t>Pça. dos Andradas, 112 - Centro</t>
  </si>
  <si>
    <t>36200-000</t>
  </si>
  <si>
    <t>Flávio José Etrusco Pereira</t>
  </si>
  <si>
    <t>186.671.556-91</t>
  </si>
  <si>
    <t>R. Getúlio Etrusco</t>
  </si>
  <si>
    <t>35447-000</t>
  </si>
  <si>
    <t>(031) 3877-5320</t>
  </si>
  <si>
    <t>26.151.787/0001-86</t>
  </si>
  <si>
    <t>Aloísio Carlos de Lima</t>
  </si>
  <si>
    <t>R. Joaquim Ferreira, 240 - Centro</t>
  </si>
  <si>
    <t>36212-000</t>
  </si>
  <si>
    <t>(032) 3351-1451</t>
  </si>
  <si>
    <t>Av. Arthur da Costa e Silva, 70</t>
  </si>
  <si>
    <t>35938-000</t>
  </si>
  <si>
    <t>(031) 3853-1140</t>
  </si>
  <si>
    <t>R. Nicola Falci, 6</t>
  </si>
  <si>
    <t>36126-000</t>
  </si>
  <si>
    <t>(032) 3284-1121</t>
  </si>
  <si>
    <t>Sérgio Ferrara</t>
  </si>
  <si>
    <t>Av. dos Andradas, 3.100 - Santa Efigênia</t>
  </si>
  <si>
    <t>30260-900</t>
  </si>
  <si>
    <t>(031) 3465-1220</t>
  </si>
  <si>
    <t>(031) 3465-1120</t>
  </si>
  <si>
    <t>dirafi@pbh.gov.br</t>
  </si>
  <si>
    <t>17.316.563/0001-96</t>
  </si>
  <si>
    <t>R. Minas Gerais, 81 - Centro</t>
  </si>
  <si>
    <t>35195-000</t>
  </si>
  <si>
    <t>(033) 3253-1110</t>
  </si>
  <si>
    <t>Márcio José dos Santos Malta</t>
  </si>
  <si>
    <t>R. Dr. Antônio de Freitas Vitarelli, 22 - Centro</t>
  </si>
  <si>
    <t>35473-000</t>
  </si>
  <si>
    <t>(031) 3734-1404</t>
  </si>
  <si>
    <t>João Nelson Pinto Barbosa</t>
  </si>
  <si>
    <t>R. Antônio C. Amaral, s/nº - Centro</t>
  </si>
  <si>
    <t>39640-000</t>
  </si>
  <si>
    <t>(033) 3737-1114</t>
  </si>
  <si>
    <t>(033) 3737-1172</t>
  </si>
  <si>
    <t>22.700.454/0001-08</t>
  </si>
  <si>
    <t>R. Luiz Otávio Franco, s/nº - Centro</t>
  </si>
  <si>
    <t>39555-000</t>
  </si>
  <si>
    <t>(038) 3845-8118</t>
  </si>
  <si>
    <t>R. Ana Gonçalves, 100</t>
  </si>
  <si>
    <t>39875-000</t>
  </si>
  <si>
    <t>Av. Governador Valadares, 241 - Centro</t>
  </si>
  <si>
    <t>32510-010</t>
  </si>
  <si>
    <t>(031) 3539-6100</t>
  </si>
  <si>
    <t>(031) 3539-6186</t>
  </si>
  <si>
    <t>Alair de Almeida</t>
  </si>
  <si>
    <t>R. dos Andradas, 13</t>
  </si>
  <si>
    <t>36230-000</t>
  </si>
  <si>
    <t>(032) 3344-1266</t>
  </si>
  <si>
    <t>Pça. Raul Soares, 20</t>
  </si>
  <si>
    <t>36600-000</t>
  </si>
  <si>
    <t>(032) 3271-1118</t>
  </si>
  <si>
    <t>Vicente José da Silva</t>
  </si>
  <si>
    <t>R. Goiás, 1.112</t>
  </si>
  <si>
    <t>35621-000</t>
  </si>
  <si>
    <t>(037) 3546-1183</t>
  </si>
  <si>
    <t>23.776.867/0001-39</t>
  </si>
  <si>
    <t>João Evangelista Monteiro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</si>
  <si>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</si>
  <si>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</si>
  <si>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</si>
  <si>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</si>
  <si>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</si>
  <si>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</si>
  <si>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</si>
  <si>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</si>
  <si>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</si>
  <si>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Euzébia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</si>
  <si>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</si>
  <si>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</si>
  <si>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</si>
  <si>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</si>
  <si>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</si>
  <si>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</si>
  <si>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</si>
  <si>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</si>
  <si>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</si>
  <si>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</si>
  <si>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</si>
  <si>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</si>
  <si>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</si>
  <si>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</si>
  <si>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</si>
  <si>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</si>
  <si>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</si>
  <si>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</si>
  <si>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</si>
  <si>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</si>
  <si>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</si>
  <si>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</si>
  <si>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Extrema</t>
  </si>
  <si>
    <t>Fama</t>
  </si>
  <si>
    <t>Faria Lemos</t>
  </si>
  <si>
    <t>Felício dos Santos</t>
  </si>
  <si>
    <t>Felixlândia</t>
  </si>
  <si>
    <t>Felizburgo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</si>
  <si>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</si>
  <si>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</si>
  <si>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</si>
  <si>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</si>
  <si>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</si>
  <si>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</si>
  <si>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</si>
  <si>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</si>
  <si>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</si>
  <si>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</si>
  <si>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</si>
  <si>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</si>
  <si>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</si>
  <si>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</si>
  <si>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</si>
  <si>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</si>
  <si>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</si>
  <si>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</si>
  <si>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</si>
  <si>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</si>
  <si>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</si>
  <si>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</si>
  <si>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</si>
  <si>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</si>
  <si>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</si>
  <si>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</si>
  <si>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</si>
  <si>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</si>
  <si>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</si>
  <si>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</si>
  <si>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</si>
  <si>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</si>
  <si>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</si>
  <si>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</si>
  <si>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</si>
  <si>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</si>
  <si>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</si>
  <si>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</si>
  <si>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</si>
  <si>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</si>
  <si>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</si>
  <si>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</si>
  <si>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</si>
  <si>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</si>
  <si>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</si>
  <si>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</si>
  <si>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</si>
  <si>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</si>
  <si>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</si>
  <si>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</si>
  <si>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</si>
  <si>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</si>
  <si>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</si>
  <si>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</si>
  <si>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</si>
  <si>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</si>
  <si>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</si>
  <si>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</si>
  <si>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</si>
  <si>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</si>
  <si>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</si>
  <si>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</si>
  <si>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</si>
  <si>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</si>
  <si>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</si>
  <si>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</si>
  <si>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</si>
  <si>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</si>
  <si>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</si>
  <si>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</si>
  <si>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</si>
  <si>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</si>
  <si>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Ipuiuna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</si>
  <si>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</si>
  <si>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</si>
  <si>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</si>
  <si>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</si>
  <si>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</si>
  <si>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</si>
  <si>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</si>
  <si>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</si>
  <si>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</si>
  <si>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</si>
  <si>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</si>
  <si>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</si>
  <si>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</si>
  <si>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</si>
  <si>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</si>
  <si>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</si>
  <si>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</si>
  <si>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</si>
  <si>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</si>
  <si>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</si>
  <si>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</si>
  <si>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</si>
  <si>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</si>
  <si>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</si>
  <si>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</si>
  <si>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</si>
  <si>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</si>
  <si>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</si>
  <si>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</si>
  <si>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</si>
  <si>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</si>
  <si>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</si>
  <si>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17.935.206/0001-06</t>
  </si>
  <si>
    <t>01.625.625/0001-01</t>
  </si>
  <si>
    <t>17.749.896/0001-09</t>
  </si>
  <si>
    <t>22.705.271/0001-85</t>
  </si>
  <si>
    <t>66.229.873/0001-89</t>
  </si>
  <si>
    <t>01.612.474/0001-57</t>
  </si>
  <si>
    <t>26.222.414/0001-59</t>
  </si>
  <si>
    <t>18.558.072/0001-14</t>
  </si>
  <si>
    <t>02.563.728/0001-57</t>
  </si>
  <si>
    <t>01.729.464/0001-04</t>
  </si>
  <si>
    <t>42.785.238/0001-10</t>
  </si>
  <si>
    <t>01.630.666/0001-96</t>
  </si>
  <si>
    <t>03.850.970/0001-74</t>
  </si>
  <si>
    <t>41.882.879/0001-20</t>
  </si>
  <si>
    <t>18.404.988/0001-10</t>
  </si>
  <si>
    <t>18.267.096/0001-14</t>
  </si>
  <si>
    <t>01.660.914/0001-41</t>
  </si>
  <si>
    <t>02.388.661/0001-61</t>
  </si>
  <si>
    <t>18.133.926/0001-10</t>
  </si>
  <si>
    <t>18.666.172/0001-64</t>
  </si>
  <si>
    <t>R. Professora Ana Maria, 11 - Centro</t>
  </si>
  <si>
    <t>02.359.421/0001-39</t>
  </si>
  <si>
    <t>26.150.987/0001-14</t>
  </si>
  <si>
    <t>00.702.361/0001-80</t>
  </si>
  <si>
    <t>Pça. Alibenides da Costa Faria, 10</t>
  </si>
  <si>
    <t>(037) 3433-1232</t>
  </si>
  <si>
    <t>18.306.670/0001-04</t>
  </si>
  <si>
    <t>Pça. Erasmo Cabral, 314 - Centro</t>
  </si>
  <si>
    <t>(035) 3453-1281</t>
  </si>
  <si>
    <t>camarassbv@uol.com.br</t>
  </si>
  <si>
    <t>01.601.663/0001-24</t>
  </si>
  <si>
    <t>03.014.499/0001-84</t>
  </si>
  <si>
    <t>02.311.714/0001-46</t>
  </si>
  <si>
    <t>Av. Tancredo Neves, s/n</t>
  </si>
  <si>
    <t>01.615.417/0001-21</t>
  </si>
  <si>
    <t>02.348.874/0001-60</t>
  </si>
  <si>
    <t>20.926.044/0001-54</t>
  </si>
  <si>
    <t>26.272.682/0001-85</t>
  </si>
  <si>
    <t>R. Dr. André Sarmento, 272</t>
  </si>
  <si>
    <t>(035) 3364-1555</t>
  </si>
  <si>
    <t>01.653.311/0001-12</t>
  </si>
  <si>
    <t>18.008.920/0001-11</t>
  </si>
  <si>
    <t>Pça. Ministro Gabriel Passos, 681 - Centro</t>
  </si>
  <si>
    <t>(032) 3376-1357</t>
  </si>
  <si>
    <t>cmstiago@mgconecta.com.br</t>
  </si>
  <si>
    <t>26.148.106/0001-20</t>
  </si>
  <si>
    <t>04.276.957/0001-16</t>
  </si>
  <si>
    <t>02.610.536/0001-54</t>
  </si>
  <si>
    <t>00.828.886/0001-66</t>
  </si>
  <si>
    <t>04.244.573/0001-11</t>
  </si>
  <si>
    <t>02.306.182/0001-59</t>
  </si>
  <si>
    <t>02.379.882/0001-73</t>
  </si>
  <si>
    <t>01.716.052/0001-21</t>
  </si>
  <si>
    <t>00.652.516/0001-10</t>
  </si>
  <si>
    <t>74.031.980/0001-26</t>
  </si>
  <si>
    <t>18.675.926/0001-42</t>
  </si>
  <si>
    <t>Av. da Saudade, 170 - Centro</t>
  </si>
  <si>
    <t>74.153.081/0001-04</t>
  </si>
  <si>
    <t>02.443.365/0001-18</t>
  </si>
  <si>
    <t>18.307.504/0001-14</t>
  </si>
  <si>
    <t>18.094.870/0001-32</t>
  </si>
  <si>
    <t>01.676.523/0001-15</t>
  </si>
  <si>
    <t>03.525.423/0001-13</t>
  </si>
  <si>
    <t>26.214.759/0001-60</t>
  </si>
  <si>
    <t>18.301.069/0001-10</t>
  </si>
  <si>
    <t>22.234.298/0001-37</t>
  </si>
  <si>
    <t>26.204.008/0001-63</t>
  </si>
  <si>
    <t>18.243.261/0001-06</t>
  </si>
  <si>
    <t>04.256.307/0001-09</t>
  </si>
  <si>
    <t>01.963.093/0001-12</t>
  </si>
  <si>
    <t>38.521.498/0001-00</t>
  </si>
  <si>
    <t>19.781.236/0001-30</t>
  </si>
  <si>
    <t>01.613.375/0001-90</t>
  </si>
  <si>
    <t>26.136.432/0001-18</t>
  </si>
  <si>
    <t>01.716.286/0001-79</t>
  </si>
  <si>
    <t>18.338.293/0001-87</t>
  </si>
  <si>
    <t>18.083.055/0001-78</t>
  </si>
  <si>
    <t>18.188.235/0001-14</t>
  </si>
  <si>
    <t>26.126.367/0001-40</t>
  </si>
  <si>
    <t>21.369.020/0001-04</t>
  </si>
  <si>
    <t>01.624.611/0001-73</t>
  </si>
  <si>
    <t>23.369.515/0001-69</t>
  </si>
  <si>
    <t>17.033.507/0001-44</t>
  </si>
  <si>
    <t>26.271.494/0001-32</t>
  </si>
  <si>
    <t>00.418.055/0001-16</t>
  </si>
  <si>
    <t>20.323.242/0001-23</t>
  </si>
  <si>
    <t>22.709.976/0001-70</t>
  </si>
  <si>
    <t>17.112.673/0001-36</t>
  </si>
  <si>
    <t>R. da Câmara, 52</t>
  </si>
  <si>
    <t>(032) 3322-1433</t>
  </si>
  <si>
    <t>20.314.159/0001-98</t>
  </si>
  <si>
    <t>23.369.689/0001-21</t>
  </si>
  <si>
    <t>26.119.487/0001-10</t>
  </si>
  <si>
    <t>01.601.656/0001-22</t>
  </si>
  <si>
    <t>18.677.617/0001-01</t>
  </si>
  <si>
    <t>25.641.200/0001-54</t>
  </si>
  <si>
    <t>20.215.539/0001-75</t>
  </si>
  <si>
    <t>(035) 3265-2477</t>
  </si>
  <si>
    <t>cmtpmg@cpminas.com.br</t>
  </si>
  <si>
    <t>25.660.713/0001-02</t>
  </si>
  <si>
    <t>00.501.223/0001-32</t>
  </si>
  <si>
    <t>20.721.924/0001-94</t>
  </si>
  <si>
    <t>00.444.559/0001-00</t>
  </si>
  <si>
    <t>18.712.141/0001-00</t>
  </si>
  <si>
    <t>25.215.971/0001-80</t>
  </si>
  <si>
    <t>74.188.723/0001-00</t>
  </si>
  <si>
    <t>ÓRGÃO/ENTIDADES</t>
  </si>
  <si>
    <t>Nº DA NOTA DE EMPENHO / SUBEMPENHO</t>
  </si>
  <si>
    <t>DATA DO PAGTO DO EMPENHO / SUBEMPENHO</t>
  </si>
  <si>
    <t xml:space="preserve">Objeto:  </t>
  </si>
  <si>
    <t>30/04/02</t>
  </si>
  <si>
    <t>30/06/02</t>
  </si>
  <si>
    <t>31/08/02</t>
  </si>
  <si>
    <t>31/12/02</t>
  </si>
  <si>
    <t xml:space="preserve"> =SE(K12&gt;0;K21/K12*100;" ")</t>
  </si>
  <si>
    <t xml:space="preserve">  =SE(R12&gt;0;R21/R12*100;" ")</t>
  </si>
  <si>
    <t xml:space="preserve"> =SE(K12&gt;0;K12*P22%;" ")</t>
  </si>
  <si>
    <t xml:space="preserve"> =SE(K12&gt;0;12;" ")</t>
  </si>
  <si>
    <t xml:space="preserve"> =SE(R12&gt;0;R12*W22%;" ")</t>
  </si>
  <si>
    <t xml:space="preserve"> =SE(R12&gt;0;12;" ")</t>
  </si>
  <si>
    <t xml:space="preserve"> =SE(E(K21&gt;0;K21&gt;K22);K21-K22;" ")</t>
  </si>
  <si>
    <t xml:space="preserve"> =SE(E(P21&gt;0;P21&gt;P22);P22-P21;" ")</t>
  </si>
  <si>
    <t xml:space="preserve"> =SE(E(R21&gt;0;R21&gt;R22);R21-R22;" ")</t>
  </si>
  <si>
    <t xml:space="preserve"> =SE(E(R21&gt;0;R22&gt;0;W21&gt;W22);W22-W21;" ")</t>
  </si>
  <si>
    <t xml:space="preserve">e - Despesas não inscritas por falta de disponibilidade de caixa, cujos </t>
  </si>
  <si>
    <t xml:space="preserve">     empenhos foram cancelados</t>
  </si>
  <si>
    <t>www.ei.com.br/cmcaratinga</t>
  </si>
  <si>
    <t>camara@prodatanet.com.br</t>
  </si>
  <si>
    <t>Manoel Francisco Dias Leite</t>
  </si>
  <si>
    <t>Pça. Edgar Miranda, 202</t>
  </si>
  <si>
    <t>39665-000</t>
  </si>
  <si>
    <t>(038) 3526-1250</t>
  </si>
  <si>
    <t>Av. Saturnino de Faria, 140</t>
  </si>
  <si>
    <t>37562-000</t>
  </si>
  <si>
    <t>(035) 3452-1155</t>
  </si>
  <si>
    <t>Av. Capitão João Pinto, 193</t>
  </si>
  <si>
    <t>39864-000</t>
  </si>
  <si>
    <t>(033) 3624-1263</t>
  </si>
  <si>
    <t>Gianeth Mara de Oliveira</t>
  </si>
  <si>
    <t>Pça. Nossa Senhora do Carmo, 12</t>
  </si>
  <si>
    <t>35878-000</t>
  </si>
  <si>
    <t>(031) 3864-1120</t>
  </si>
  <si>
    <t>Francisco Cláudio Ferreira Chagas</t>
  </si>
  <si>
    <t>Travessa Cônego Zequinha, 45</t>
  </si>
  <si>
    <t>37225-000</t>
  </si>
  <si>
    <t>Pça. Presidente Vargas, 190 - Centro</t>
  </si>
  <si>
    <t>35547-000</t>
  </si>
  <si>
    <t>(037) 3383-1663</t>
  </si>
  <si>
    <t>R. Dra. Maria Aparecida Schaub, 140</t>
  </si>
  <si>
    <t>37472-000</t>
  </si>
  <si>
    <t>(035) 3334-1516</t>
  </si>
  <si>
    <t>Francisco Arruda da Silva</t>
  </si>
  <si>
    <t>Pça. 1º de Janeiro, 88</t>
  </si>
  <si>
    <t>35510-000</t>
  </si>
  <si>
    <t>R. Ismael Furtado, 335</t>
  </si>
  <si>
    <t>38840-000</t>
  </si>
  <si>
    <t>Liniere Antônio de souza</t>
  </si>
  <si>
    <t>37150-000</t>
  </si>
  <si>
    <t>Pça. do Carmo, 190</t>
  </si>
  <si>
    <t>35534-000</t>
  </si>
  <si>
    <t>Júlio César Felício</t>
  </si>
  <si>
    <t>Av. Jaci Lima de Paula, 606</t>
  </si>
  <si>
    <t>38290-000</t>
  </si>
  <si>
    <t>(034) 3454-1275</t>
  </si>
  <si>
    <t>(034) 3454-1340</t>
  </si>
  <si>
    <t>26.042.572/0001-27</t>
  </si>
  <si>
    <t>R. Padre Toledo Taquis, 235</t>
  </si>
  <si>
    <t>36385-000</t>
  </si>
  <si>
    <t>(035) 3327-1107</t>
  </si>
  <si>
    <t>R. João Norberto de Lima, 222 - Centro</t>
  </si>
  <si>
    <t>37760-000</t>
  </si>
  <si>
    <t>(035) 3282-1208</t>
  </si>
  <si>
    <t>Av. Esdras Tomás Salvador, 136</t>
  </si>
  <si>
    <t>37456-000</t>
  </si>
  <si>
    <t>(035) 3545-1245</t>
  </si>
  <si>
    <t>Av. Presidente Tancredo Neves, 22</t>
  </si>
  <si>
    <t>36410-000</t>
  </si>
  <si>
    <t>(031) 3723-1220</t>
  </si>
  <si>
    <t>R. Elpídio de Carvalho, 300</t>
  </si>
  <si>
    <t>38460-000</t>
  </si>
  <si>
    <t>R. Cel. Saturnino Pereira, 215</t>
  </si>
  <si>
    <t>37980-000</t>
  </si>
  <si>
    <t>Vicente de Paulo Dias</t>
  </si>
  <si>
    <t>Pça. Santa Rita, 498</t>
  </si>
  <si>
    <t>36770-000</t>
  </si>
  <si>
    <t>(031) 3421-2651</t>
  </si>
  <si>
    <t>Pç. Monsenhor Mendes, 362</t>
  </si>
  <si>
    <t>35965-000</t>
  </si>
  <si>
    <t>(031) 3832-7114</t>
  </si>
  <si>
    <t>Giovane Luiz Lobo Neiva</t>
  </si>
  <si>
    <t>R. das Goiabeiras, 129</t>
  </si>
  <si>
    <t>36450-000</t>
  </si>
  <si>
    <t>(031) 3752-1260</t>
  </si>
  <si>
    <t>(031) 3752-1270</t>
  </si>
  <si>
    <t>Pça. Getúlio Vargas, s/nº</t>
  </si>
  <si>
    <t>39816-000</t>
  </si>
  <si>
    <t>Av. Presidente Vargas, 87</t>
  </si>
  <si>
    <t>39524-000</t>
  </si>
  <si>
    <t>(038) 3813-1225</t>
  </si>
  <si>
    <t>R. Dr. Enout, 15 - 3º andar - Cx. Postal 178</t>
  </si>
  <si>
    <t>37440-000</t>
  </si>
  <si>
    <t>(035) 3341-3313</t>
  </si>
  <si>
    <t>R. Cel. José Lobato, 879</t>
  </si>
  <si>
    <t>35624-000</t>
  </si>
  <si>
    <t>Pça. da Matriz, 166</t>
  </si>
  <si>
    <t>35260-000</t>
  </si>
  <si>
    <t>César Pereira Alves</t>
  </si>
  <si>
    <t>R. dos Cristinos, 688 - Caixa Postal 03</t>
  </si>
  <si>
    <t>38390-000</t>
  </si>
  <si>
    <t>(034) 3267-1401</t>
  </si>
  <si>
    <t>22.234.587/0001-36</t>
  </si>
  <si>
    <t>R. Heitor Campos, 60</t>
  </si>
  <si>
    <t>36110-000</t>
  </si>
  <si>
    <t>(032) 3277-1014</t>
  </si>
  <si>
    <t>Ailton Cícero dos Santos</t>
  </si>
  <si>
    <t>João Procópio de Almeida Filho</t>
  </si>
  <si>
    <t>Rosani da Consolação Viana</t>
  </si>
  <si>
    <t>José Augusto Lopes Fraklin</t>
  </si>
  <si>
    <t>José Geraldo de Resende</t>
  </si>
  <si>
    <t>Rubens Mungioli</t>
  </si>
  <si>
    <t>Paulo Cesar da Costa</t>
  </si>
  <si>
    <t>Pedro Henrique Pereira da Costa</t>
  </si>
  <si>
    <t>Fábio Borges Rugani</t>
  </si>
  <si>
    <t>Rúbia Freitas Caetano Oliveira Tostes</t>
  </si>
  <si>
    <t>José Cláudio Alves de Almeida</t>
  </si>
  <si>
    <t>Vitor Azarias Cabral</t>
  </si>
  <si>
    <t>José Luiz da Silva</t>
  </si>
  <si>
    <t>Sebastião Lemos de Andrade</t>
  </si>
  <si>
    <t>Glauco Rabelo</t>
  </si>
  <si>
    <t>Sirley Venâncio Ferreira</t>
  </si>
  <si>
    <t>Sincero Claudino Nascimento</t>
  </si>
  <si>
    <t>Antônio Carlos Lopes</t>
  </si>
  <si>
    <t>José Carlos Silveira de Souza</t>
  </si>
  <si>
    <t>Jarbas Alves Carvalho</t>
  </si>
  <si>
    <t>José Felipe de Souza</t>
  </si>
  <si>
    <t>Francisco de Assis Lombardi</t>
  </si>
  <si>
    <t>Patrick Neil Drumond Albuquerque</t>
  </si>
  <si>
    <t>Tomé Lucas Pereira Filho</t>
  </si>
  <si>
    <t>José Ibraim Pereira</t>
  </si>
  <si>
    <t>João Evangelista Diniz</t>
  </si>
  <si>
    <t>Adriana Diniz Arantes</t>
  </si>
  <si>
    <t>Osmar Cardoso Ribeiro</t>
  </si>
  <si>
    <t>Conceição Aparecida Silva Souza</t>
  </si>
  <si>
    <t>Mário Luiz de Souza</t>
  </si>
  <si>
    <t>Zeni Assis dos Santos</t>
  </si>
  <si>
    <t>Walter Duque de Freitas</t>
  </si>
  <si>
    <t>Moacir Mateus Moreira</t>
  </si>
  <si>
    <t>José Silveira Campos</t>
  </si>
  <si>
    <t>Maria Raimunda dos Santos Martins</t>
  </si>
  <si>
    <t>Eli Gonçalves dos Santos</t>
  </si>
  <si>
    <t>Siomar Ferreira de Andrade</t>
  </si>
  <si>
    <t>Maria Neves Carvalho Silva</t>
  </si>
  <si>
    <t>João Lages Reis</t>
  </si>
  <si>
    <t>Otacílio Marchiori</t>
  </si>
  <si>
    <t>Gerson de Almeida Marques</t>
  </si>
  <si>
    <t>Maria Lúcia Guedes Vieira</t>
  </si>
  <si>
    <t>Hélcio Juvenal Fagundes</t>
  </si>
  <si>
    <t>Juarez Batista</t>
  </si>
  <si>
    <t>Marluce de Fátima Barbosa Murta</t>
  </si>
  <si>
    <t>José Maria de Souza</t>
  </si>
  <si>
    <t>Ana Maria da Silva Moreira</t>
  </si>
  <si>
    <t>Djalma da Conceição Ferreira Coelho</t>
  </si>
  <si>
    <t>Antônio de Oliveira</t>
  </si>
  <si>
    <t>Januário Souza Rocha Filho</t>
  </si>
  <si>
    <t>Alvimar dos Santos Amorim</t>
  </si>
  <si>
    <t>João Paulo da Silva</t>
  </si>
  <si>
    <t>Jean Lima Nader</t>
  </si>
  <si>
    <t>Elcimar Geraldo da Silva</t>
  </si>
  <si>
    <t>José Roberto Boeno</t>
  </si>
  <si>
    <t>Geraldo Malta da Silva</t>
  </si>
  <si>
    <t>Clóvis Pereira Gonçalves</t>
  </si>
  <si>
    <t>João Batista do Carmo</t>
  </si>
  <si>
    <t>José Otávio Tonázio</t>
  </si>
  <si>
    <t>Vandir Xavier</t>
  </si>
  <si>
    <t>Francisco Ademar Leal</t>
  </si>
  <si>
    <t>Aloísio Veloso da Cunha</t>
  </si>
  <si>
    <t>Paulo César Fonseca</t>
  </si>
  <si>
    <t>Adalto José do Prado</t>
  </si>
  <si>
    <t>Marclênio Ferraz da Rocha</t>
  </si>
  <si>
    <t>Ésio Antônio dos Santos</t>
  </si>
  <si>
    <t>Ronaldo Ribeiro da Cruz</t>
  </si>
  <si>
    <t>Mário Cezar Rosa dos Santos</t>
  </si>
  <si>
    <t>José Leonardo Costa Monteiro</t>
  </si>
  <si>
    <t>Hamilton Gonçalves Nascimento</t>
  </si>
  <si>
    <t>Neila Aparecida Guimarães Borges</t>
  </si>
  <si>
    <t>Alberto Magno Dias</t>
  </si>
  <si>
    <t>Marinho Procópio de Sena</t>
  </si>
  <si>
    <t>Homero Jorge</t>
  </si>
  <si>
    <t>João Batista Neves Mendonça</t>
  </si>
  <si>
    <t>José Gonçalves</t>
  </si>
  <si>
    <t>Gilmar Capobiango Lott</t>
  </si>
  <si>
    <t>35567-000</t>
  </si>
  <si>
    <t>(037) 3343-1140</t>
  </si>
  <si>
    <t>Pça. Cel. Orestes Nóbrega, 11</t>
  </si>
  <si>
    <t>37650-000</t>
  </si>
  <si>
    <t>(035) 3433-1333</t>
  </si>
  <si>
    <t>Claúdio do Nascimento Magalhães</t>
  </si>
  <si>
    <t>Pça. Cel. Justiniano, 164 - Centro</t>
  </si>
  <si>
    <t>37600-000</t>
  </si>
  <si>
    <t>(035) 3431-1990</t>
  </si>
  <si>
    <t>(035) 3431-2918</t>
  </si>
  <si>
    <t>camaracambui@micropic.com.br</t>
  </si>
  <si>
    <t>74.195.009/0001-31</t>
  </si>
  <si>
    <t>Av. Virgílio de Melo Franco, 325</t>
  </si>
  <si>
    <t>37420-000</t>
  </si>
  <si>
    <t>R. Antônio Barbosa, 65</t>
  </si>
  <si>
    <t>39835-000</t>
  </si>
  <si>
    <t>(033) 3513-1113</t>
  </si>
  <si>
    <t>Romeu Andrade Mendes Filho</t>
  </si>
  <si>
    <t>430.276.606-91</t>
  </si>
  <si>
    <t>R. Padre Natuzzi, 79 - Centro</t>
  </si>
  <si>
    <t>37400-000</t>
  </si>
  <si>
    <t>(035) 3261-1891</t>
  </si>
  <si>
    <t>www.camaracampanha.uaisol.com.br</t>
  </si>
  <si>
    <t>camara@uaisol.com.br</t>
  </si>
  <si>
    <t>03.644.213/0001-44</t>
  </si>
  <si>
    <t>R. Padre Macário, 129 - Centro</t>
  </si>
  <si>
    <t>36505-000</t>
  </si>
  <si>
    <t>(032) 3574-1320</t>
  </si>
  <si>
    <t>R. Antônio Mariano de Silva, 10 - Centro</t>
  </si>
  <si>
    <t>37563-000</t>
  </si>
  <si>
    <t>(035) 3445-6144</t>
  </si>
  <si>
    <t>Cezário Gonçalves de Godoy Neto</t>
  </si>
  <si>
    <t>Pça. Presidente Vargas, 8</t>
  </si>
  <si>
    <t>37630-000</t>
  </si>
  <si>
    <t>(035) 3436-1155</t>
  </si>
  <si>
    <t>Pça. Coronel Quintão, 05 - Centro</t>
  </si>
  <si>
    <t>36844-000</t>
  </si>
  <si>
    <t>(032) 3751-1164</t>
  </si>
  <si>
    <t>02.392.993/0001-10</t>
  </si>
  <si>
    <t xml:space="preserve">R. Desembargador Alberto Luz, 79 - Centro </t>
  </si>
  <si>
    <t>37410-000</t>
  </si>
  <si>
    <t>Av. Fellinto Muller, 205</t>
  </si>
  <si>
    <t>39205-000</t>
  </si>
  <si>
    <t>Pça. Presidente John Kennedy, 82</t>
  </si>
  <si>
    <t>37190-000</t>
  </si>
  <si>
    <t>Lusmar Bispo</t>
  </si>
  <si>
    <t>Av. Amazonas, 878 - 1º andar</t>
  </si>
  <si>
    <t>35125-000</t>
  </si>
  <si>
    <t>R. Tiradentes, 123</t>
  </si>
  <si>
    <t>38430-000</t>
  </si>
  <si>
    <t>Av. Lauro Machado, 237</t>
  </si>
  <si>
    <t>39660-000</t>
  </si>
  <si>
    <t>(038) 3527-1015</t>
  </si>
  <si>
    <t>Pça. Dom Otávio, 240</t>
  </si>
  <si>
    <t>37496-000</t>
  </si>
  <si>
    <t>(035) 3242-1161</t>
  </si>
  <si>
    <t>Geraldo Bicalho Calçado</t>
  </si>
  <si>
    <t>Galeria dos Viajantes - Centro</t>
  </si>
  <si>
    <t>36500-000</t>
  </si>
  <si>
    <t>(032) 3532-5341</t>
  </si>
  <si>
    <t>20.353.488/0001-48</t>
  </si>
  <si>
    <t>R. Guilerme Vieira, s/nº</t>
  </si>
  <si>
    <t>39320-000</t>
  </si>
  <si>
    <t>Vicente da Silva Medina</t>
  </si>
  <si>
    <t>Pça. João Ribeiro, 72 F</t>
  </si>
  <si>
    <t>35338-000</t>
  </si>
  <si>
    <t>(033) 3323-1063</t>
  </si>
  <si>
    <t>Pça. Rui Barbosa, 250 - Cx. Postal 491</t>
  </si>
  <si>
    <t>38010-240</t>
  </si>
  <si>
    <t>(034) 3318-1700</t>
  </si>
  <si>
    <t>(034) 3312-1600</t>
  </si>
  <si>
    <t>Av. João Naves de Ávila, 1617 - Santa Mônica</t>
  </si>
  <si>
    <t>38408-100</t>
  </si>
  <si>
    <t>(034) 3239-1137</t>
  </si>
  <si>
    <t>(034) 3236-4936</t>
  </si>
  <si>
    <t>20.720.165/0001-45</t>
  </si>
  <si>
    <t>Pça. Tancredo Neves, 219</t>
  </si>
  <si>
    <t>39878-000</t>
  </si>
  <si>
    <t>(033) 3628-1240</t>
  </si>
  <si>
    <t>Av. Governador Valadares,594</t>
  </si>
  <si>
    <t>38610-000</t>
  </si>
  <si>
    <t>(061) 3676-1477</t>
  </si>
  <si>
    <t>(061) 3676-4333</t>
  </si>
  <si>
    <t>www.camaraunai.mg.gov.br</t>
  </si>
  <si>
    <t>câmara@unai.ada.com.br</t>
  </si>
  <si>
    <t>Guilherme Pimenta de Freitas</t>
  </si>
  <si>
    <t>R. Coronel Cornélio Maciel, 135 - Sala 15 - Centro</t>
  </si>
  <si>
    <t>37445-000</t>
  </si>
  <si>
    <t>(035) 3346-1046</t>
  </si>
  <si>
    <t>camaramc@net zoom.psi.br</t>
  </si>
  <si>
    <t>Paulo de Tarso Lemos</t>
  </si>
  <si>
    <t>R. Moacir Albuquerque, 456 - Centro</t>
  </si>
  <si>
    <t>35246-000</t>
  </si>
  <si>
    <t>(033) 3262-5160</t>
  </si>
  <si>
    <t>01.651.075/0001-03</t>
  </si>
  <si>
    <t>Juscelino Ferreira Santos</t>
  </si>
  <si>
    <t>Av. João Alves Gomes, 19 - Centro</t>
  </si>
  <si>
    <t>39998-000</t>
  </si>
  <si>
    <t>(038) 3845-9107</t>
  </si>
  <si>
    <t>R. Prefeito Irineu Moreira Gonzaga, 90</t>
  </si>
  <si>
    <t>35790-000</t>
  </si>
  <si>
    <t>Pça. Divino Espírito Santo, 16</t>
  </si>
  <si>
    <t>39130-000</t>
  </si>
  <si>
    <t>Aluísio Bezerra da Silva</t>
  </si>
  <si>
    <t>37514-000</t>
  </si>
  <si>
    <t>(035) 3624-1382</t>
  </si>
  <si>
    <t>Pça. Presidente Vargas, 115</t>
  </si>
  <si>
    <t>37910-000</t>
  </si>
  <si>
    <t>Av. José Agostinho Filho, 423</t>
  </si>
  <si>
    <t>38103-000</t>
  </si>
  <si>
    <t>(034) 3325-1405</t>
  </si>
  <si>
    <t>R. Capitão Basílio, 39</t>
  </si>
  <si>
    <t>36690-000</t>
  </si>
  <si>
    <t>(032) 3265-1258</t>
  </si>
  <si>
    <t>02.093.122/0001-03</t>
  </si>
  <si>
    <t>R. Teófilo Andrade, 66</t>
  </si>
  <si>
    <t>35496-000</t>
  </si>
  <si>
    <t>(031) 3736-1288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</si>
  <si>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</si>
  <si>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</si>
  <si>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</si>
  <si>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</si>
  <si>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</si>
  <si>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</si>
  <si>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</si>
  <si>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</si>
  <si>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</si>
  <si>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</si>
  <si>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</si>
  <si>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</si>
  <si>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</si>
  <si>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</si>
  <si>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</si>
  <si>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</si>
  <si>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</si>
  <si>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</si>
  <si>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</si>
  <si>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</si>
  <si>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</si>
  <si>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</si>
  <si>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</si>
  <si>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</si>
  <si>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do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</si>
  <si>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</si>
  <si>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</si>
  <si>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</si>
  <si>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</si>
  <si>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</si>
  <si>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</si>
  <si>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</si>
  <si>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</si>
  <si>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</si>
  <si>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</si>
  <si>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</si>
  <si>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</si>
  <si>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</si>
  <si>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</si>
  <si>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</si>
  <si>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</si>
  <si>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</si>
  <si>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</si>
  <si>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</si>
  <si>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</si>
  <si>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</si>
  <si>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</si>
  <si>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</si>
  <si>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</si>
  <si>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</si>
  <si>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</si>
  <si>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</si>
  <si>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</si>
  <si>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</si>
  <si>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</si>
  <si>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</si>
  <si>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</si>
  <si>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</si>
  <si>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</si>
  <si>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Braúnas</t>
  </si>
  <si>
    <t>Brazópolis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</si>
  <si>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</si>
  <si>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</si>
  <si>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</si>
  <si>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</si>
  <si>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</si>
  <si>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</si>
  <si>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</si>
  <si>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</si>
  <si>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</si>
  <si>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</si>
  <si>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do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</si>
  <si>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</si>
  <si>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</si>
  <si>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</si>
  <si>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</si>
  <si>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</si>
  <si>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</si>
  <si>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</si>
  <si>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</si>
  <si>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</si>
  <si>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</si>
  <si>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</si>
  <si>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</si>
  <si>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</si>
  <si>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</si>
  <si>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</si>
  <si>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</si>
  <si>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</si>
  <si>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</si>
  <si>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</si>
  <si>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</si>
  <si>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</si>
  <si>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</si>
  <si>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</si>
  <si>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</si>
  <si>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</si>
  <si>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</si>
  <si>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</si>
  <si>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</si>
  <si>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</si>
  <si>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</si>
  <si>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</si>
  <si>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</si>
  <si>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</si>
  <si>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</si>
  <si>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</si>
  <si>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</si>
  <si>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</si>
  <si>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</si>
  <si>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</si>
  <si>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</si>
  <si>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</si>
  <si>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</si>
  <si>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</si>
  <si>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</si>
  <si>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</si>
  <si>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</si>
  <si>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</si>
  <si>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</si>
  <si>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</si>
  <si>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</si>
  <si>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</si>
  <si>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</si>
  <si>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</si>
  <si>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</si>
  <si>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</si>
  <si>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</si>
  <si>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</si>
  <si>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</si>
  <si>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</si>
  <si>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</si>
  <si>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</si>
  <si>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</si>
  <si>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</si>
  <si>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</si>
  <si>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</si>
  <si>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</si>
  <si>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</si>
  <si>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</si>
  <si>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</si>
  <si>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</si>
  <si>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</si>
  <si>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</si>
  <si>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</si>
  <si>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</si>
  <si>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</si>
  <si>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</si>
  <si>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</si>
  <si>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</si>
  <si>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</si>
  <si>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</si>
  <si>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</si>
  <si>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</si>
  <si>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</si>
  <si>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</si>
  <si>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</si>
  <si>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</si>
  <si>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</si>
  <si>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</si>
  <si>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</si>
  <si>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</si>
  <si>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</si>
  <si>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</si>
  <si>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</si>
  <si>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</si>
  <si>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</si>
  <si>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</si>
  <si>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</si>
  <si>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</si>
  <si>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</si>
  <si>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</si>
  <si>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</si>
  <si>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</si>
  <si>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</si>
  <si>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</si>
  <si>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</si>
  <si>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</si>
  <si>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</si>
  <si>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</si>
  <si>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</si>
  <si>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</si>
  <si>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</si>
  <si>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</si>
  <si>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</si>
  <si>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</si>
  <si>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</si>
  <si>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</si>
  <si>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</si>
  <si>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</si>
  <si>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</si>
  <si>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</si>
  <si>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</si>
  <si>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</si>
  <si>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</si>
  <si>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</si>
  <si>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</si>
  <si>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</si>
  <si>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</si>
  <si>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</si>
  <si>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</si>
  <si>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</si>
  <si>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</si>
  <si>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</si>
  <si>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</si>
  <si>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</si>
  <si>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</si>
  <si>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</si>
  <si>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</si>
  <si>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</si>
  <si>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</si>
  <si>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</si>
  <si>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01.058.508/0001-03</t>
  </si>
  <si>
    <t>26.036.368/0001-01</t>
  </si>
  <si>
    <t>01.911.667/0001-09</t>
  </si>
  <si>
    <t>03.595.624/0001-97</t>
  </si>
  <si>
    <t>R. São Vicente, 198</t>
  </si>
  <si>
    <t>26.219.444/0001-06</t>
  </si>
  <si>
    <t>00.551.011/0001-60</t>
  </si>
  <si>
    <t>03.003.840/0001-04</t>
  </si>
  <si>
    <t>18.186.346/0001-91</t>
  </si>
  <si>
    <t>17.912.015/0001-29</t>
  </si>
  <si>
    <t>19.774.744/0001-91</t>
  </si>
  <si>
    <t>R. Floriano Peixoto, 36 - Centro</t>
  </si>
  <si>
    <t>(033) 3721-1553</t>
  </si>
  <si>
    <t>22.699.045/0001-39</t>
  </si>
  <si>
    <t>01.600.331/0001-25</t>
  </si>
  <si>
    <t>Pça. Cônego Vicente Banchi, 107</t>
  </si>
  <si>
    <t>04.208.950/0001-67</t>
  </si>
  <si>
    <t>(035) 3294-1649</t>
  </si>
  <si>
    <t>cmalterosa@alfenas.psi.br</t>
  </si>
  <si>
    <t>02.165.654/0001-09</t>
  </si>
  <si>
    <t>00.395.170/0001-12</t>
  </si>
  <si>
    <t>01.539.789/0001-16</t>
  </si>
  <si>
    <t>02.762.668/0001-00</t>
  </si>
  <si>
    <t>18.267.245/0001-45</t>
  </si>
  <si>
    <t>20.596.805/0001-57</t>
  </si>
  <si>
    <t>26.150.862/0001-94</t>
  </si>
  <si>
    <t>17.884.412/0003-04</t>
  </si>
  <si>
    <t>20.421.129/0001-80</t>
  </si>
  <si>
    <t>26.112.581/0001-47</t>
  </si>
  <si>
    <t>26.215.491/0001-81</t>
  </si>
  <si>
    <t>17.947.631/0001-15</t>
  </si>
  <si>
    <t>19.775.691/0001-23</t>
  </si>
  <si>
    <t>26.201.996/0001-97</t>
  </si>
  <si>
    <t>16.829.640/0009-04</t>
  </si>
  <si>
    <t>00.161.847/0001-58</t>
  </si>
  <si>
    <t>18.132.167/0001-71</t>
  </si>
  <si>
    <t>23.098.775/0001-47</t>
  </si>
  <si>
    <t>02.284.165/0001-68</t>
  </si>
  <si>
    <t>74.162.496/0001-36</t>
  </si>
  <si>
    <t>20.056.610/0001-14</t>
  </si>
  <si>
    <t>17.899.717/0001-10</t>
  </si>
  <si>
    <t>20.896.031/0001-80</t>
  </si>
  <si>
    <t>02.325.859/0001-04</t>
  </si>
  <si>
    <t>01.664.147/0001-49</t>
  </si>
  <si>
    <t>21.297.262/0001-30</t>
  </si>
  <si>
    <t>20.215.661/0001-41</t>
  </si>
  <si>
    <t>21.607.361/0001-70</t>
  </si>
  <si>
    <t>00.259.997/0001-07</t>
  </si>
  <si>
    <t>00.400.186/0001-76</t>
  </si>
  <si>
    <t>18.175.794/0001-90</t>
  </si>
  <si>
    <t>23.946.262/0001-49</t>
  </si>
  <si>
    <t>R. Antônio Afonso Ferreira, 269</t>
  </si>
  <si>
    <t>(032) 3727-1016</t>
  </si>
  <si>
    <t>camara.bma@imicro.com.br</t>
  </si>
  <si>
    <t>86.982.253/0001-23</t>
  </si>
  <si>
    <t>20.989.385/0001-66</t>
  </si>
  <si>
    <t>(323) 3351-1451</t>
  </si>
  <si>
    <t>cbarroso@minas.psi.br</t>
  </si>
  <si>
    <t>19.554.872/0001-20</t>
  </si>
  <si>
    <t>21.172.051/0001-70</t>
  </si>
  <si>
    <t>20.434.049/0001-60</t>
  </si>
  <si>
    <t>26.203.570/0001-72</t>
  </si>
  <si>
    <t>02.294.341/0001-42</t>
  </si>
  <si>
    <t>01.626.924/0001-60</t>
  </si>
  <si>
    <t>86.727.492/0001-37</t>
  </si>
  <si>
    <t>20.257.275/0001-12</t>
  </si>
  <si>
    <t>02.357.741/0001-50</t>
  </si>
  <si>
    <t>04.240.938/0001-30</t>
  </si>
  <si>
    <t>00.997.491/0001-97</t>
  </si>
  <si>
    <t>04.236.049/0001-07</t>
  </si>
  <si>
    <t>66.451.014/0001-30</t>
  </si>
  <si>
    <t>20.918.330/0001-78</t>
  </si>
  <si>
    <t>01.791.570/0001-00</t>
  </si>
  <si>
    <t>(035) 3563-1181</t>
  </si>
  <si>
    <t>18.187.815/0001-97</t>
  </si>
  <si>
    <t>03.598.780/0001-01</t>
  </si>
  <si>
    <t>19.091.289/0001-20</t>
  </si>
  <si>
    <t>18.363.945/0001-33</t>
  </si>
  <si>
    <t>R. Dom Elizeu, 51</t>
  </si>
  <si>
    <t>20.571.501/0001-35</t>
  </si>
  <si>
    <t>02.501.842/0001-52</t>
  </si>
  <si>
    <t>74.068.982/0001-90</t>
  </si>
  <si>
    <t>01.440.636/0001-17</t>
  </si>
  <si>
    <t>25.220.567/0001-02</t>
  </si>
  <si>
    <t>02.391.869/0001-30</t>
  </si>
  <si>
    <t>01.628.860/0001-37</t>
  </si>
  <si>
    <t>00.474.000/0001-23</t>
  </si>
  <si>
    <t>18.025.890/0001-51</t>
  </si>
  <si>
    <t>02.448.404/0001-78</t>
  </si>
  <si>
    <t>R. Barão de Campo místico, 211 - B</t>
  </si>
  <si>
    <t>03.578.173/0001-80</t>
  </si>
  <si>
    <t>20.572.889/0001-99</t>
  </si>
  <si>
    <t>35193-000</t>
  </si>
  <si>
    <t>(033) 3355-8011</t>
  </si>
  <si>
    <t>02.330.994/0001-85</t>
  </si>
  <si>
    <t>20.637.732/0001-02</t>
  </si>
  <si>
    <t>(038) 3742-1088</t>
  </si>
  <si>
    <t xml:space="preserve">(038)     -    </t>
  </si>
  <si>
    <t>21.362.447/0001-80</t>
  </si>
  <si>
    <t>(038) 3505-0116</t>
  </si>
  <si>
    <t>02.095.992/0001-03</t>
  </si>
  <si>
    <t>25.004.532/0001-28</t>
  </si>
  <si>
    <t>26.219.394/0001-67</t>
  </si>
  <si>
    <t>01.609.525/0001-91</t>
  </si>
  <si>
    <t>(031) 3714-6354</t>
  </si>
  <si>
    <t>21.608.906/0001-63</t>
  </si>
  <si>
    <t>65.174.518/0001-97</t>
  </si>
  <si>
    <t>20.296.778/0001-05</t>
  </si>
  <si>
    <t>18.132.456/0001-70</t>
  </si>
  <si>
    <t>18.625.129/0001-50</t>
  </si>
  <si>
    <t>18.308.726/0001-51</t>
  </si>
  <si>
    <t>19.053.537/0001-48</t>
  </si>
  <si>
    <t>Santa Rita de Jacutinga</t>
  </si>
  <si>
    <t>Santa Rita de Minas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</si>
  <si>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</si>
  <si>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</si>
  <si>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</si>
  <si>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</si>
  <si>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</si>
  <si>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</si>
  <si>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</si>
  <si>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</si>
  <si>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</si>
  <si>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</si>
  <si>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</si>
  <si>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</si>
  <si>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</si>
  <si>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</si>
  <si>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</si>
  <si>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</si>
  <si>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</si>
  <si>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</si>
  <si>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</si>
  <si>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</si>
  <si>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</si>
  <si>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</si>
  <si>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</si>
  <si>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</si>
  <si>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Suaçui</t>
  </si>
  <si>
    <t>Pça. Delfim Moreira, 08</t>
  </si>
  <si>
    <t>37730-000</t>
  </si>
  <si>
    <t>(035) 3743-1289</t>
  </si>
  <si>
    <t>R. 28, 221</t>
  </si>
  <si>
    <t>38270-000</t>
  </si>
  <si>
    <t>(031) 3412-1053</t>
  </si>
  <si>
    <t>R. A, 625 - Centro</t>
  </si>
  <si>
    <t>39838-000</t>
  </si>
  <si>
    <t>(038) 3231-8102</t>
  </si>
  <si>
    <t>Saulo Lasmar</t>
  </si>
  <si>
    <t>Pça. Oscar Botelho, 70</t>
  </si>
  <si>
    <t>37270-000</t>
  </si>
  <si>
    <t>R. José Miguel Vilela, 256</t>
  </si>
  <si>
    <t>37165-000</t>
  </si>
  <si>
    <t>Pça. Floriano Peixoto, 78</t>
  </si>
  <si>
    <t>38130-000</t>
  </si>
  <si>
    <t>(034) 3322-1135</t>
  </si>
  <si>
    <t>R. Maria Rita Franco, 290</t>
  </si>
  <si>
    <t>38970-000</t>
  </si>
  <si>
    <t>Pça. Jovino de Brito, 280</t>
  </si>
  <si>
    <t>37160-000</t>
  </si>
  <si>
    <t>(035) 3853-1247</t>
  </si>
  <si>
    <t>Edson Andrade Júnior</t>
  </si>
  <si>
    <t>Pça. Nemésio Monteiro, 12 - Centro</t>
  </si>
  <si>
    <t>37267-000</t>
  </si>
  <si>
    <t>(035) 3865-1142</t>
  </si>
  <si>
    <t>Sebastião Rocha de Oliveira</t>
  </si>
  <si>
    <t>Pça. Arthur Bernardes, 82</t>
  </si>
  <si>
    <t>36592-000</t>
  </si>
  <si>
    <t>(031) 3892-1151</t>
  </si>
  <si>
    <t>Pça. 19 de Março, 304</t>
  </si>
  <si>
    <t>38380-000</t>
  </si>
  <si>
    <t>(034) 3266-1340</t>
  </si>
  <si>
    <t>(034) 3266-1400</t>
  </si>
  <si>
    <t>Sérgio Henrique de Castro</t>
  </si>
  <si>
    <t>37280-000</t>
  </si>
  <si>
    <t>R. Monsenhor Amaral, 101 - Centro</t>
  </si>
  <si>
    <t>39701-000</t>
  </si>
  <si>
    <t>(033) 3411-1601</t>
  </si>
  <si>
    <t>R. Oscar Pinheiro, 45</t>
  </si>
  <si>
    <t>36834-000</t>
  </si>
  <si>
    <t>Mário Lúcio dos Santos</t>
  </si>
  <si>
    <t>R. Lopes de Assis, 09A</t>
  </si>
  <si>
    <t>36290-000</t>
  </si>
  <si>
    <t>(031) 3727-1110</t>
  </si>
  <si>
    <t>Wilson Carlos de Abreu</t>
  </si>
  <si>
    <t>Pça. do Povo, 50</t>
  </si>
  <si>
    <t>39680-000</t>
  </si>
  <si>
    <t>(035) 3516-1799</t>
  </si>
  <si>
    <t>20.638.201/0001-26</t>
  </si>
  <si>
    <t>R. Cel. Osório, 400</t>
  </si>
  <si>
    <t>37993-000</t>
  </si>
  <si>
    <t>(035) 3543-1270</t>
  </si>
  <si>
    <t>Gevane Celma de Deus Corrêa</t>
  </si>
  <si>
    <t>Pça. Jorge Ferreira Pinto, 20</t>
  </si>
  <si>
    <t>(031) 3713-1100</t>
  </si>
  <si>
    <t>Gilvan Alves Gama</t>
  </si>
  <si>
    <t>Av. 113, 682 - Paraíso</t>
  </si>
  <si>
    <t>38360-000</t>
  </si>
  <si>
    <t>(034) 3263-1630</t>
  </si>
  <si>
    <t>(034) 3263-1779</t>
  </si>
  <si>
    <t>José Marcolino Rosa</t>
  </si>
  <si>
    <t>35123-000</t>
  </si>
  <si>
    <t>Pça. José Álvares, 268 - Centro</t>
  </si>
  <si>
    <t>39445-000</t>
  </si>
  <si>
    <t>(038) 3235-1063</t>
  </si>
  <si>
    <t>Evandro Alves da Silva</t>
  </si>
  <si>
    <t>R. Monsenhor Mário da Silveira, 110 - Sala 3</t>
  </si>
  <si>
    <t>37930-000</t>
  </si>
  <si>
    <t>(037) 3373-1244</t>
  </si>
  <si>
    <t>Antônio Carlos Teixeira</t>
  </si>
  <si>
    <t>Pça. Padre Joaquim de Castro, 54 - Fundos</t>
  </si>
  <si>
    <t>36925-000</t>
  </si>
  <si>
    <t>71.266.910/0001-69</t>
  </si>
  <si>
    <t>Antônio Carlos Pereira de Souza</t>
  </si>
  <si>
    <t>R. José Sette Coimbra, s/nº</t>
  </si>
  <si>
    <t>39810-000</t>
  </si>
  <si>
    <t>R. Major José Henrique, 66</t>
  </si>
  <si>
    <t>36428-000</t>
  </si>
  <si>
    <t>Pça. Barão de Santa Cecília, 68</t>
  </si>
  <si>
    <t>36280-000</t>
  </si>
  <si>
    <t>(032) 3361-1177</t>
  </si>
  <si>
    <t>R. Marechal Floriano Peixoto, 78</t>
  </si>
  <si>
    <t>36800-000</t>
  </si>
  <si>
    <t>R. Raul Soares, 145 - Centro</t>
  </si>
  <si>
    <t>35300-020</t>
  </si>
  <si>
    <t>(033) 3329-8090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</si>
  <si>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</si>
  <si>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</si>
  <si>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</si>
  <si>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</si>
  <si>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</si>
  <si>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</si>
  <si>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</si>
  <si>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</si>
  <si>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</si>
  <si>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</si>
  <si>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</si>
  <si>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</si>
  <si>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</si>
  <si>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</si>
  <si>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</si>
  <si>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 D'Água</t>
  </si>
  <si>
    <t>Pintópolis</t>
  </si>
  <si>
    <t>Ewbanck da Câmara</t>
  </si>
  <si>
    <t>Onça de Pitangui</t>
  </si>
  <si>
    <t>Santa Rita de Ibitipoca</t>
  </si>
  <si>
    <t>Santa Rita do Ituêto</t>
  </si>
  <si>
    <t>José Ramos</t>
  </si>
  <si>
    <t>Vicente Ferreira Lamounier Filho</t>
  </si>
  <si>
    <t>Adriano Esperidião Isaac</t>
  </si>
  <si>
    <t>Carmelita Machado de Lima Andrade</t>
  </si>
  <si>
    <t>Antônio Eugênio de Oliveira</t>
  </si>
  <si>
    <t>José Ademir da Silva</t>
  </si>
  <si>
    <t>Roberto Martins de Barros</t>
  </si>
  <si>
    <t>Davi Diniz de Siqueira</t>
  </si>
  <si>
    <t>Volnei Muniz do Couto</t>
  </si>
  <si>
    <t>Gelson Luiz de Moura</t>
  </si>
  <si>
    <t>Amadeus Campos Brito</t>
  </si>
  <si>
    <t>José Carlos Cardoso</t>
  </si>
  <si>
    <t>Rivanor de Souza Dias</t>
  </si>
  <si>
    <t>Telmo Sathler Verly</t>
  </si>
  <si>
    <t>Sebastião Geremias de Souza</t>
  </si>
  <si>
    <t>José Miranda dos Reis</t>
  </si>
  <si>
    <t>Evandro Felisberto dos Reis</t>
  </si>
  <si>
    <t>Benedito Cesar de Carvalho</t>
  </si>
  <si>
    <t>Nagib Fernandes de Souza</t>
  </si>
  <si>
    <t>Carlindo Vasconcelos dos Santos</t>
  </si>
  <si>
    <t>Arthur Francisco da Costa Netto</t>
  </si>
  <si>
    <t>Artur Cândido Filho</t>
  </si>
  <si>
    <t>João Bosco de Sá</t>
  </si>
  <si>
    <t>Pedro Gomes de Araújo</t>
  </si>
  <si>
    <t>César Aparecido Almeida Teixeira</t>
  </si>
  <si>
    <t>Itamar Gonçalves Boaventura</t>
  </si>
  <si>
    <t>Celina Maria de Melo</t>
  </si>
  <si>
    <t>Vitor Mariano</t>
  </si>
  <si>
    <t>Denilson Francisco Teixeira</t>
  </si>
  <si>
    <t>Antônio Carvalho</t>
  </si>
  <si>
    <t>Sebastião Ferreira Gandra</t>
  </si>
  <si>
    <t>José Alves Teixeira</t>
  </si>
  <si>
    <t>Rafael Bolina Júnior</t>
  </si>
  <si>
    <t>Nelson Luiz Moreira do Prado</t>
  </si>
  <si>
    <t>Ronaldo Braga</t>
  </si>
  <si>
    <t>Cleber de Souza</t>
  </si>
  <si>
    <t>Anderson de Morais</t>
  </si>
  <si>
    <t>Geci Gomes Ribeiro</t>
  </si>
  <si>
    <t>Josabete Alves Costa</t>
  </si>
  <si>
    <t>Clademiro Pina da Silva</t>
  </si>
  <si>
    <t>Divino Lourenço da Silva</t>
  </si>
  <si>
    <t>José Alberto Matias da Silva</t>
  </si>
  <si>
    <t>Alecio Dias de Almeida</t>
  </si>
  <si>
    <t>Diomésio Geraldo Pimenta</t>
  </si>
  <si>
    <t>Marilia Fonseca Maltez Vieira Barvi</t>
  </si>
  <si>
    <t>Alcedino Cândido Alves</t>
  </si>
  <si>
    <t>Roque José dos Santos</t>
  </si>
  <si>
    <t>João Bismarc da Silva Filho</t>
  </si>
  <si>
    <t>Reginaldo Palma Bezerra</t>
  </si>
  <si>
    <t>Antônio Moreira dos Santos</t>
  </si>
  <si>
    <t>Clayton Serafim da Silva</t>
  </si>
  <si>
    <t>Elbidio Mateus Neto</t>
  </si>
  <si>
    <t>Vicente de Paulo Alfenas</t>
  </si>
  <si>
    <t>José do Carmo Pereira Machado</t>
  </si>
  <si>
    <t>Elias Raposo Gonçalves</t>
  </si>
  <si>
    <t>Célio Aires dos Reis</t>
  </si>
  <si>
    <t>Nilvia Prisco Damasceno de Moura</t>
  </si>
  <si>
    <t>Hélio Teixeira Machado</t>
  </si>
  <si>
    <t>Alvedir Meireles Pinto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</si>
  <si>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</si>
  <si>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</si>
  <si>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</si>
  <si>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</si>
  <si>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</si>
  <si>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</si>
  <si>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</si>
  <si>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</si>
  <si>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</si>
  <si>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</si>
  <si>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</si>
  <si>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</si>
  <si>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</si>
  <si>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</si>
  <si>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</si>
  <si>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</si>
  <si>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</si>
  <si>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</si>
  <si>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</si>
  <si>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</si>
  <si>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</si>
  <si>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</si>
  <si>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</si>
  <si>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</si>
  <si>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</si>
  <si>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</si>
  <si>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</si>
  <si>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</si>
  <si>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</si>
  <si>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</si>
  <si>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</si>
  <si>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</si>
  <si>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</si>
  <si>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</si>
  <si>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</si>
  <si>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</si>
  <si>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</si>
  <si>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</si>
  <si>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</si>
  <si>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</si>
  <si>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</si>
  <si>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</si>
  <si>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</si>
  <si>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</si>
  <si>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</si>
  <si>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</si>
  <si>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</si>
  <si>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</si>
  <si>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</si>
  <si>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</si>
  <si>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</si>
  <si>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</si>
  <si>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</si>
  <si>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</si>
  <si>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</si>
  <si>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</si>
  <si>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</si>
  <si>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</si>
  <si>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</si>
  <si>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</si>
  <si>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</si>
  <si>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</si>
  <si>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</si>
  <si>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</si>
  <si>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</si>
  <si>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</si>
  <si>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</si>
  <si>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</si>
  <si>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</si>
  <si>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</si>
  <si>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</si>
  <si>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</si>
  <si>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</si>
  <si>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</si>
  <si>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</si>
  <si>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</si>
  <si>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</si>
  <si>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</si>
  <si>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</si>
  <si>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Marianinho, 218</t>
  </si>
  <si>
    <t>35198-000</t>
  </si>
  <si>
    <t>R. Antonieta Godoy, 59</t>
  </si>
  <si>
    <t>36950-000</t>
  </si>
  <si>
    <t>(033) 3314-1490</t>
  </si>
  <si>
    <t>R. Edgard Boy Rossi, 38 - Centro</t>
  </si>
  <si>
    <t>35160-015</t>
  </si>
  <si>
    <t>(031) 3829-8800</t>
  </si>
  <si>
    <t>(031) 3829-8840</t>
  </si>
  <si>
    <t>Antônio Celso Oliveira Júnior</t>
  </si>
  <si>
    <t>R. Omar Diniz, 383 - Centro</t>
  </si>
  <si>
    <t>38350-000</t>
  </si>
  <si>
    <t>(034) 3252-1298</t>
  </si>
  <si>
    <t>(034) 3252-1156</t>
  </si>
  <si>
    <t>cmipiacu@mgt.com.br</t>
  </si>
  <si>
    <t>R. Joaquim Antônio, 40</t>
  </si>
  <si>
    <t>37559-000</t>
  </si>
  <si>
    <t>R. do Comércio, 122</t>
  </si>
  <si>
    <t>38510-000</t>
  </si>
  <si>
    <t>Av. Carlos Drummond de Andrade, 651</t>
  </si>
  <si>
    <t>35900-000</t>
  </si>
  <si>
    <t>(031) 3839-1521</t>
  </si>
  <si>
    <t>R. J. K., 39</t>
  </si>
  <si>
    <t>35280-000</t>
  </si>
  <si>
    <t>(033) 3247-1170</t>
  </si>
  <si>
    <t>Av. Queiróz Júnior, 639</t>
  </si>
  <si>
    <t>35450-000</t>
  </si>
  <si>
    <t>(031) 3561-1599</t>
  </si>
  <si>
    <t>camarait@prover.com.br</t>
  </si>
  <si>
    <t>Av. Francisco Bicalho, s/nº</t>
  </si>
  <si>
    <t>39594-000</t>
  </si>
  <si>
    <t>Pça. Adolfo de Oliveira, s/nº</t>
  </si>
  <si>
    <t>39470-000</t>
  </si>
  <si>
    <t>(038) 3613-1100</t>
  </si>
  <si>
    <t>R. Padre Gregório do Couto, 187</t>
  </si>
  <si>
    <t>35514-000</t>
  </si>
  <si>
    <t>R. Miguel Borges, s/n</t>
  </si>
  <si>
    <t>38195-000</t>
  </si>
  <si>
    <t>Wesley Luciano Barros</t>
  </si>
  <si>
    <t>R. Assis Andrade, 540 - Centro</t>
  </si>
  <si>
    <t>36400-000</t>
  </si>
  <si>
    <t>Pça. João Luiz da Silva, 156 - Centro</t>
  </si>
  <si>
    <t>35240-000</t>
  </si>
  <si>
    <t>(033) 3261-1552</t>
  </si>
  <si>
    <t>Pça. Maria Augusta Carneiro, s/n</t>
  </si>
  <si>
    <t>37670-000</t>
  </si>
  <si>
    <t>Pça. São Gonçalo, 18 - Centro</t>
  </si>
  <si>
    <t>32010-520</t>
  </si>
  <si>
    <t>(031) 3398-2555</t>
  </si>
  <si>
    <t>R. Minas Gerais, 62</t>
  </si>
  <si>
    <t>37235-000</t>
  </si>
  <si>
    <t>(035) 3855-1155</t>
  </si>
  <si>
    <t>Firmato Pereira da Silva</t>
  </si>
  <si>
    <t>Pça. Dr. Samuel Barreto, s/nº - Centro</t>
  </si>
  <si>
    <t>39340-000</t>
  </si>
  <si>
    <t>(038) 3228-1024</t>
  </si>
  <si>
    <t>R. São José, 977</t>
  </si>
  <si>
    <t>35780-000</t>
  </si>
  <si>
    <t>(031) 3715-1000</t>
  </si>
  <si>
    <t>Pça. Sagrado Coração de Jesus, 12</t>
  </si>
  <si>
    <t>37498-000</t>
  </si>
  <si>
    <t>(035) 3244-1223</t>
  </si>
  <si>
    <t>Av. Getúlio Vargas, 200</t>
  </si>
  <si>
    <t>39200-000</t>
  </si>
  <si>
    <t>(038) 3751-1888</t>
  </si>
  <si>
    <t>Onésimo Rodrigues de Andrade</t>
  </si>
  <si>
    <t>39710-000</t>
  </si>
  <si>
    <t>Walter Marra da Silva</t>
  </si>
  <si>
    <t>Pça. Padre Lázaro Menezes, 33</t>
  </si>
  <si>
    <t>38550-000</t>
  </si>
  <si>
    <t>(034) 3841-1797</t>
  </si>
  <si>
    <t>camaracor@compucenternet.com.br</t>
  </si>
  <si>
    <t>21.289.590/0001-94</t>
  </si>
  <si>
    <t>Pça. Dr. Louis Ench, 64</t>
  </si>
  <si>
    <t>35170-000</t>
  </si>
  <si>
    <t>(031) 3842-1300</t>
  </si>
  <si>
    <t>R. Itinga, 41 - Centro</t>
  </si>
  <si>
    <t>39630-000</t>
  </si>
  <si>
    <t>(033) 3735-1250</t>
  </si>
  <si>
    <t>Geraldo Jose Bento de Carvalho</t>
  </si>
  <si>
    <t>Pça. Comendador Carlos Chagas, s/nº</t>
  </si>
  <si>
    <t>36155-000</t>
  </si>
  <si>
    <t>(032) 3258-1208</t>
  </si>
  <si>
    <t>(032) 3258-1132</t>
  </si>
  <si>
    <t>Pça. Eduardo Chaves, 73</t>
  </si>
  <si>
    <t>36330-000</t>
  </si>
  <si>
    <t>Rafael Sidnei da Silva</t>
  </si>
  <si>
    <t>38990-000</t>
  </si>
  <si>
    <t>R. 12 de Dezembro, 347</t>
  </si>
  <si>
    <t>37605-000</t>
  </si>
  <si>
    <t>(035) 3432-1122</t>
  </si>
  <si>
    <t>R. Galeno Silva, 63</t>
  </si>
  <si>
    <t>37287-000</t>
  </si>
  <si>
    <t>(037) 3322-9122</t>
  </si>
  <si>
    <t>02.347.381/0001-05</t>
  </si>
  <si>
    <t>Sebastião Dias Viana</t>
  </si>
  <si>
    <t>R. Pedro Lima, 42 - Centro</t>
  </si>
  <si>
    <t>35345-000</t>
  </si>
  <si>
    <t>(033) 3353-1140</t>
  </si>
  <si>
    <t>Av. Diamantina, 302</t>
  </si>
  <si>
    <t>39188-000</t>
  </si>
  <si>
    <t>Pç. José Quaresma da Costa, 8</t>
  </si>
  <si>
    <t>39881-000</t>
  </si>
  <si>
    <t>(033) 3611-8000</t>
  </si>
  <si>
    <t>Pça. Joaquim Luiz da Costa Maia, 01</t>
  </si>
  <si>
    <t>37275-000</t>
  </si>
  <si>
    <t>(035) 3835-1158</t>
  </si>
  <si>
    <t>Pça. Nossa Senhora da Conceição, s/n</t>
  </si>
  <si>
    <t>39598-000</t>
  </si>
  <si>
    <t>Evaldo Jesus de Souza</t>
  </si>
  <si>
    <t>R. Manoel Messias de Souza Lima, 210</t>
  </si>
  <si>
    <t>36426-000</t>
  </si>
  <si>
    <t>Av. Santo Antônio, 6</t>
  </si>
  <si>
    <t>37476-000</t>
  </si>
  <si>
    <t>Ilaerson Ferreira de Souza</t>
  </si>
  <si>
    <t>Av. Ernesto Antunes da Cunha, 67</t>
  </si>
  <si>
    <t>35520-000</t>
  </si>
  <si>
    <t>(031) 3574-1137</t>
  </si>
  <si>
    <t>Cláudio Rodrigues Alves</t>
  </si>
  <si>
    <t>957.052.956-34</t>
  </si>
  <si>
    <t>Pça. do Santuário, 1.373 - 2º Andar</t>
  </si>
  <si>
    <t>38735-000</t>
  </si>
  <si>
    <t>(034) 3835-1222</t>
  </si>
  <si>
    <t>José Francisco da Silva</t>
  </si>
  <si>
    <t>Gabriel Capello Garcia</t>
  </si>
  <si>
    <t>Jacanias Gomes de Souza</t>
  </si>
  <si>
    <t>Maria Antônia Lima Rodrigues</t>
  </si>
  <si>
    <t>Josina Rita de Medeiros</t>
  </si>
  <si>
    <t>Reinaldo Lázaro Vieira</t>
  </si>
  <si>
    <t>Maurício Zacarias Gomes</t>
  </si>
  <si>
    <t>Luiz Alves Machado</t>
  </si>
  <si>
    <t>Filomena Catarina Titoneli Pinto de Paula</t>
  </si>
  <si>
    <t>Álvaro Cordeiro Valadares Neto</t>
  </si>
  <si>
    <t>José Tibúrcio do Prado Neto</t>
  </si>
  <si>
    <t>Elizabet Teixeira da Costa Mascarenhas</t>
  </si>
  <si>
    <t>Giocondo Mendes Greca</t>
  </si>
  <si>
    <t>Romildo José de Sá</t>
  </si>
  <si>
    <t>Marcos Antônio Marques da Silva</t>
  </si>
  <si>
    <t>Juracy Miguel de Souza</t>
  </si>
  <si>
    <t>Valter Carneiro de Lima</t>
  </si>
  <si>
    <t>Joaquim Garcia Morato Filho</t>
  </si>
  <si>
    <t>José Soares de Souza</t>
  </si>
  <si>
    <t>André Luiz Espíndula de Oliveira</t>
  </si>
  <si>
    <t>Euvércio Lucas de Bastos Silva</t>
  </si>
  <si>
    <t>Osmair Antônio da Silveira</t>
  </si>
  <si>
    <t>Liberalina Gomes de Oliveira</t>
  </si>
  <si>
    <t>Antônio Pereira da Silveira</t>
  </si>
  <si>
    <t>Homero Evangelista de Oliveira</t>
  </si>
  <si>
    <t>Vanderlã Sipriano Alves</t>
  </si>
  <si>
    <t>Vilson Santana da Rocha</t>
  </si>
  <si>
    <t>Jair Braz da Costa</t>
  </si>
  <si>
    <t>Sebastião Miguel de Oliveira</t>
  </si>
  <si>
    <t>Mário Montingelli Júnior</t>
  </si>
  <si>
    <t>Antônio Dutra Vieira</t>
  </si>
  <si>
    <t>Antônio Carlos Pires Maciel</t>
  </si>
  <si>
    <t>Renato Santana Saraiva</t>
  </si>
  <si>
    <t>Nelson Ribeiro Pires Júnior</t>
  </si>
  <si>
    <t>Euripides dos Reis Souza</t>
  </si>
  <si>
    <t>Wellington da Silva Braga</t>
  </si>
  <si>
    <t>Gaspar Carlos Filho</t>
  </si>
  <si>
    <t>Sérgio Silveira Soares</t>
  </si>
  <si>
    <t>Márcio Gerard</t>
  </si>
  <si>
    <t>Cristiano Moreira dos Santos</t>
  </si>
  <si>
    <t>Jair Henriques de Oliveira</t>
  </si>
  <si>
    <t>Maria das Graças Almeida Barbosa</t>
  </si>
  <si>
    <t>Oderaldo Ribeiro dos Santos</t>
  </si>
  <si>
    <t>Geraldo Matias de Souza</t>
  </si>
  <si>
    <t>Nilsa de Aquino Gomes</t>
  </si>
  <si>
    <t>José Pereira de Souza Primo</t>
  </si>
  <si>
    <t>Rowan Jannuzzi</t>
  </si>
  <si>
    <t>Maria Aparecida Ribeiro Pedrosa</t>
  </si>
  <si>
    <t>Dirlei José Pratis</t>
  </si>
  <si>
    <t>Ivan José dos Santos</t>
  </si>
  <si>
    <t>Antônio Ferreira Júnior</t>
  </si>
  <si>
    <t>Sebastião de Almeida Lima</t>
  </si>
  <si>
    <t>José Alberto do Espírito Santo</t>
  </si>
  <si>
    <t>Manoel Estevam Franca</t>
  </si>
  <si>
    <t>José Geraldo da Silva</t>
  </si>
  <si>
    <t>Márcio Antônio Ferreira</t>
  </si>
  <si>
    <t>José Martins da Silva</t>
  </si>
  <si>
    <t>Eunilton Lopes de Sena</t>
  </si>
  <si>
    <t>Darci Itaborai</t>
  </si>
  <si>
    <t>Antônio José de Oliveira Baumgratz Júnior</t>
  </si>
  <si>
    <t>Marina de Souza Fraga</t>
  </si>
  <si>
    <t>(033) 3738-9110</t>
  </si>
  <si>
    <t>Av. Getúlio Vargas, 71</t>
  </si>
  <si>
    <t>35390-000</t>
  </si>
  <si>
    <t>(031) 3877-1122</t>
  </si>
  <si>
    <t>Nicolau Fernandes da Luz</t>
  </si>
  <si>
    <t>Pça. Cristo Redentor, 199 - Centro</t>
  </si>
  <si>
    <t>39370-000</t>
  </si>
  <si>
    <t>(038) 3744-1100</t>
  </si>
  <si>
    <t>Av. Raimundo Ribeiro da Silva, 168</t>
  </si>
  <si>
    <t>35767-000</t>
  </si>
  <si>
    <t>39960-000</t>
  </si>
  <si>
    <t>R. José Dias de Castro, 81</t>
  </si>
  <si>
    <t>37485-000</t>
  </si>
  <si>
    <t>(035) 3273-1224</t>
  </si>
  <si>
    <t>39890-000</t>
  </si>
  <si>
    <t>R. Joaquim Dias de Moura, 12</t>
  </si>
  <si>
    <t>35168-000</t>
  </si>
  <si>
    <t>(033) 3252-1130</t>
  </si>
  <si>
    <t>R. Duque de Caxias, 238</t>
  </si>
  <si>
    <t>35930-000</t>
  </si>
  <si>
    <t>Av. José Batista Franco, 001</t>
  </si>
  <si>
    <t>38770-000</t>
  </si>
  <si>
    <t>Pça. Amélia Martins, 78</t>
  </si>
  <si>
    <t>39240-000</t>
  </si>
  <si>
    <t>R. São Francisco, 542</t>
  </si>
  <si>
    <t>39920-000</t>
  </si>
  <si>
    <t>Nelson Borges Medeiros</t>
  </si>
  <si>
    <t>Pça. José Lado Lago de Mendonça, 106 - Centro</t>
  </si>
  <si>
    <t>39642-000</t>
  </si>
  <si>
    <t>(033) 3737-8000</t>
  </si>
  <si>
    <t>R. Flores, 30 - Centro</t>
  </si>
  <si>
    <t>39781-000</t>
  </si>
  <si>
    <t>(033) 3431-9001</t>
  </si>
  <si>
    <t>39575-000</t>
  </si>
  <si>
    <t>(033) 3736-9000</t>
  </si>
  <si>
    <t>R. Narciso Alves da Silva, 28 - Centro</t>
  </si>
  <si>
    <t>35675-000</t>
  </si>
  <si>
    <t>(031) 3535-8273</t>
  </si>
  <si>
    <t>64.487.739/0001-52</t>
  </si>
  <si>
    <t>R. Halfeld, 955</t>
  </si>
  <si>
    <t>36016-000</t>
  </si>
  <si>
    <t>(032) 3215-4700</t>
  </si>
  <si>
    <t>(032) 3215-6829</t>
  </si>
  <si>
    <t>www.camarajf.mg.gov.br</t>
  </si>
  <si>
    <t>camara@camarajf.mg.gov.br</t>
  </si>
  <si>
    <t>Av. Dr. João F. Pimenta, 259</t>
  </si>
  <si>
    <t>39590-000</t>
  </si>
  <si>
    <t>R. Ana Vitória, 135</t>
  </si>
  <si>
    <t>37805-000</t>
  </si>
  <si>
    <t>(035) 3553-1211</t>
  </si>
  <si>
    <t>Pça. Três Poderes, 16 - Centro</t>
  </si>
  <si>
    <t>(038) 3614-9147</t>
  </si>
  <si>
    <t>R. Coronel Ribeiro, 05</t>
  </si>
  <si>
    <t>39825-000</t>
  </si>
  <si>
    <t>38785-000</t>
  </si>
  <si>
    <t>R. Ângelo Perilo, 35</t>
  </si>
  <si>
    <t>35590-000</t>
  </si>
  <si>
    <t>Pça. 31 de Março, 31</t>
  </si>
  <si>
    <t>39360-000</t>
  </si>
  <si>
    <t>Jesus Rosa de Melo</t>
  </si>
  <si>
    <t>R. Dr. Abeilard Pereira, 299 - Centro</t>
  </si>
  <si>
    <t>36345-000</t>
  </si>
  <si>
    <t>(032) 3363-1434</t>
  </si>
  <si>
    <t>camara@sg.com.br</t>
  </si>
  <si>
    <t>26.118.745/0001-43</t>
  </si>
  <si>
    <t>Eurípedes Ribeiro, 997</t>
  </si>
  <si>
    <t>38720-000</t>
  </si>
  <si>
    <t>R. João Galvão, 313</t>
  </si>
  <si>
    <t>38755-000</t>
  </si>
  <si>
    <t>Av. Engenheiro Vicente de Freitas, 124</t>
  </si>
  <si>
    <t>33400-000</t>
  </si>
  <si>
    <t>José Afonso Ferreira</t>
  </si>
  <si>
    <t>R. Capitão Nestor de Gouveia, 35</t>
  </si>
  <si>
    <t>36980-000</t>
  </si>
  <si>
    <t>(033) 3344-1548</t>
  </si>
  <si>
    <t>37480-000</t>
  </si>
  <si>
    <t>(035) 3271-1166</t>
  </si>
  <si>
    <t>19.069.699/0001-74</t>
  </si>
  <si>
    <t>Pça. Divino Espírito Santo, 06</t>
  </si>
  <si>
    <t>36455-000</t>
  </si>
  <si>
    <t>(031) 3754-1130</t>
  </si>
  <si>
    <t>R. Norberto Bernó, 85</t>
  </si>
  <si>
    <t>36760-000</t>
  </si>
  <si>
    <t>(032) 3424-1388</t>
  </si>
  <si>
    <t>José Miranda Soares</t>
  </si>
  <si>
    <t>R. Nossa Senhora do Carmo, 726</t>
  </si>
  <si>
    <t>39250-000</t>
  </si>
  <si>
    <t>(038) 3759-1241</t>
  </si>
  <si>
    <t>(038) 3759-1322</t>
  </si>
  <si>
    <t>Pça. Santo Antônio, 15</t>
  </si>
  <si>
    <t>37200-000</t>
  </si>
  <si>
    <t>Pça. Bom Despacho, 50</t>
  </si>
  <si>
    <t>35657-000</t>
  </si>
  <si>
    <t>(037) 3277-1331</t>
  </si>
  <si>
    <t>R. Santos Dumont, 101 - Centro</t>
  </si>
  <si>
    <t>39655-000</t>
  </si>
  <si>
    <t>(033) 3764-8001</t>
  </si>
  <si>
    <t>R. Lucas Augusto, 68 - Centro</t>
  </si>
  <si>
    <t>36700-000</t>
  </si>
  <si>
    <t>Av. Dr. Pitágoras Barbosa Lima</t>
  </si>
  <si>
    <t>37350-000</t>
  </si>
  <si>
    <t>R. Antônio Carlos, 51</t>
  </si>
  <si>
    <t>36140-000</t>
  </si>
  <si>
    <t>R. São Paulo, 766 A</t>
  </si>
  <si>
    <t>38286-000</t>
  </si>
  <si>
    <t>R. Olímpio Campo, 122</t>
  </si>
  <si>
    <t>39431-000</t>
  </si>
  <si>
    <t>(038) 3234-8183</t>
  </si>
  <si>
    <t>Av. São Luis Gonzaga, s/nº - Centro</t>
  </si>
  <si>
    <t>36902-000</t>
  </si>
  <si>
    <t>(033) 3378-7005</t>
  </si>
  <si>
    <t>José Onofre Rodrigues de Araújo</t>
  </si>
  <si>
    <t>R. Álvaro Menho, 87 - Centro</t>
  </si>
  <si>
    <t>39336-000</t>
  </si>
  <si>
    <t>(038) 3561-1015</t>
  </si>
  <si>
    <t>Márcio Ferreira de Andrade</t>
  </si>
  <si>
    <t>R. Coronel Diniz, 172</t>
  </si>
  <si>
    <t>37240-000</t>
  </si>
  <si>
    <t>(035) 3226-1286</t>
  </si>
  <si>
    <t>Elaine Souza Mafra</t>
  </si>
  <si>
    <t>918.269.346-34</t>
  </si>
  <si>
    <t>MG 64.657</t>
  </si>
  <si>
    <t>35595-000</t>
  </si>
  <si>
    <t>R. Salvador, 145 B</t>
  </si>
  <si>
    <t>39873-000</t>
  </si>
  <si>
    <t>(033) 3627-1290</t>
  </si>
  <si>
    <t>R. Coronel Jacinto, 187</t>
  </si>
  <si>
    <t>37750-000</t>
  </si>
  <si>
    <t>Pça. Padre Pedro Onclin, 26</t>
  </si>
  <si>
    <t>37305-000</t>
  </si>
  <si>
    <t>(032) 3338-1299</t>
  </si>
  <si>
    <t>Pça. Monsenhor Jorge Lopes, 130 - Centro</t>
  </si>
  <si>
    <t>39690-000</t>
  </si>
  <si>
    <t>R. Damião Souza Barreto, 347</t>
  </si>
  <si>
    <t>39516-000</t>
  </si>
  <si>
    <t>(038) 3814-1102</t>
  </si>
  <si>
    <t>Pça. Costa e Silva, 1477</t>
  </si>
  <si>
    <t>39460-000</t>
  </si>
  <si>
    <t>(038) 3615-1313</t>
  </si>
  <si>
    <t>Renato Cezar Von Randolo</t>
  </si>
  <si>
    <t>R. Amaral Franco, 261</t>
  </si>
  <si>
    <t>36900-000</t>
  </si>
  <si>
    <t>36970-000</t>
  </si>
  <si>
    <t>R. Benedito Valadares, 65 - Centro</t>
  </si>
  <si>
    <t>35290-000</t>
  </si>
  <si>
    <t>(033) 3241-1555</t>
  </si>
  <si>
    <t>cmantenha@brsite.com.br</t>
  </si>
  <si>
    <t>21.297.635/0001-72</t>
  </si>
  <si>
    <t>Pça. Barão de Ayuruoca, 53</t>
  </si>
  <si>
    <t>36640-000</t>
  </si>
  <si>
    <t>(032) 3276-1225</t>
  </si>
  <si>
    <t>Av. Brasil, 33</t>
  </si>
  <si>
    <t>35666-000</t>
  </si>
  <si>
    <t>(037) 3272-1155</t>
  </si>
  <si>
    <t>Orlando Benedito de Almeida</t>
  </si>
  <si>
    <t>R. Capitão João Ribeiro, 25 - Centro</t>
  </si>
  <si>
    <t>37517-000</t>
  </si>
  <si>
    <t>(035) 3662-1478</t>
  </si>
  <si>
    <t>cmmf@sulminas.com.br</t>
  </si>
  <si>
    <t>71.205.439/0001-07</t>
  </si>
  <si>
    <t>Pça. Minas Gerais, 89</t>
  </si>
  <si>
    <t>35420-000</t>
  </si>
  <si>
    <t>35115-000</t>
  </si>
  <si>
    <t>Maria Efigênia Nogueira Braga</t>
  </si>
  <si>
    <t>Av. Governador Magalhães Pinto, 300 - Centro</t>
  </si>
  <si>
    <t>32470-000</t>
  </si>
  <si>
    <t>(031) 3577-2663</t>
  </si>
  <si>
    <t>R. Francisco Paradela de Souza, s/nº</t>
  </si>
  <si>
    <t>36608-000</t>
  </si>
  <si>
    <t>Valdemar de Andrade Castro</t>
  </si>
  <si>
    <t>Pça. JK, 100 - Centro</t>
  </si>
  <si>
    <t>35185-000</t>
  </si>
  <si>
    <t>(031) 3844-1193</t>
  </si>
  <si>
    <t>22.700.520/0001-40</t>
  </si>
  <si>
    <t>37516-000</t>
  </si>
  <si>
    <t>35606-000</t>
  </si>
  <si>
    <t>Paulo José Januário</t>
  </si>
  <si>
    <t>Av. João Batista, 22 - Centro</t>
  </si>
  <si>
    <t>36972-000</t>
  </si>
  <si>
    <t>23.969.074/0001-36</t>
  </si>
  <si>
    <t>ERRO</t>
  </si>
  <si>
    <t>22.053.813/0001-82</t>
  </si>
  <si>
    <t>18.303.172/0001-08</t>
  </si>
  <si>
    <t>01.824.035/0002-70</t>
  </si>
  <si>
    <t>23.780.323/0001-40</t>
  </si>
  <si>
    <t>18.188.243/0001-60</t>
  </si>
  <si>
    <t>00.879.902/0001-40</t>
  </si>
  <si>
    <t>21.244.801/0001-72</t>
  </si>
  <si>
    <t>Pça. D. Maria Goulart, 29 - Centro</t>
  </si>
  <si>
    <t>(035) 3561-1855</t>
  </si>
  <si>
    <t>(035) 3561-2013</t>
  </si>
  <si>
    <t>03.692.302/0001-66</t>
  </si>
  <si>
    <t>18.312.983/0001-67</t>
  </si>
  <si>
    <t>17.953.332/0001-93</t>
  </si>
  <si>
    <t>18.242.800/0002-65</t>
  </si>
  <si>
    <t>26.112.128/0001-30</t>
  </si>
  <si>
    <t>23.962.848/0001-05</t>
  </si>
  <si>
    <t>04.220.641/0001-02</t>
  </si>
  <si>
    <t>04.220.720/0001-13</t>
  </si>
  <si>
    <t>26.146.654/0001-11</t>
  </si>
  <si>
    <t>01.612.370/0001-42</t>
  </si>
  <si>
    <t>19.718.378/0001-53</t>
  </si>
  <si>
    <t>66.228.610/0001-55</t>
  </si>
  <si>
    <t>01.612.502/0001-36</t>
  </si>
  <si>
    <t>00.627.781/0001-49</t>
  </si>
  <si>
    <t>03.030.797/0001-68</t>
  </si>
  <si>
    <t>02.575.515/0001-45</t>
  </si>
  <si>
    <t>20.434.056/0001-61</t>
  </si>
  <si>
    <t>22.702.252/0001-03</t>
  </si>
  <si>
    <t>20.638.656/0001-41</t>
  </si>
  <si>
    <t>26.124.396/0001-72</t>
  </si>
  <si>
    <t>01.866.057/0001-30</t>
  </si>
  <si>
    <t>20.946.414/0001-15</t>
  </si>
  <si>
    <t>20.913.950/0001-14</t>
  </si>
  <si>
    <t>00.446.129/0001-28</t>
  </si>
  <si>
    <t>R. Benjamin Constant, 111</t>
  </si>
  <si>
    <t>04.324.532/0001-35</t>
  </si>
  <si>
    <t>23.370.315/0001-26</t>
  </si>
  <si>
    <t>18.243.295/0001-92</t>
  </si>
  <si>
    <t>18.557.587/0001-08</t>
  </si>
  <si>
    <t>18.428.854/0002-10</t>
  </si>
  <si>
    <t>71.205.611/0001-14</t>
  </si>
  <si>
    <t>02.430.067/0001-91</t>
  </si>
  <si>
    <t>16.644.329/0001-16</t>
  </si>
  <si>
    <t>18.677.609/0001-65</t>
  </si>
  <si>
    <t>01.677.193/0001-82</t>
  </si>
  <si>
    <t>01.649.397/0001-00</t>
  </si>
  <si>
    <t>01.541.489/0001-71</t>
  </si>
  <si>
    <t>21.300.413/0001-61</t>
  </si>
  <si>
    <t>70.946.900/0001-01</t>
  </si>
  <si>
    <t>23.371.883/0001-41</t>
  </si>
  <si>
    <t>19.380.914/0001-53</t>
  </si>
  <si>
    <t>38.513.669/0001-50</t>
  </si>
  <si>
    <t>(035) 3656-1220</t>
  </si>
  <si>
    <t>02.403.436/0001-57</t>
  </si>
  <si>
    <t>18.561.209/0001-90</t>
  </si>
  <si>
    <t>25.660.549/0001-33</t>
  </si>
  <si>
    <t>25.218.892/0001-22</t>
  </si>
  <si>
    <t>21.607.114/0001-74</t>
  </si>
  <si>
    <t>18.712.166/0001-04</t>
  </si>
  <si>
    <t>20.572.350/0001-30</t>
  </si>
  <si>
    <t>R. D. Cotinha Gonçalves, 11 - 2º andar</t>
  </si>
  <si>
    <t>(033) 3291-1227</t>
  </si>
  <si>
    <t>00.425.010/0001-79</t>
  </si>
  <si>
    <t>18.954.610/0001-90</t>
  </si>
  <si>
    <t>22.695.464/0001-00</t>
  </si>
  <si>
    <t>74.011.552/0001-31</t>
  </si>
  <si>
    <t>pmcxc@mgconecta.com.br</t>
  </si>
  <si>
    <t>18.557.546/0001-03</t>
  </si>
  <si>
    <t>Av. Francisco Campos, 51-B</t>
  </si>
  <si>
    <t>01.645.137/0001-66</t>
  </si>
  <si>
    <t>25.651.233/0001-85</t>
  </si>
  <si>
    <t>01.625.112/0001-09</t>
  </si>
  <si>
    <t>(038) 3533-1663</t>
  </si>
  <si>
    <t>01.770.100/0001-60</t>
  </si>
  <si>
    <t>01.614.283/0001-24</t>
  </si>
  <si>
    <t>23.775.083/0001-96</t>
  </si>
  <si>
    <t>25.216.284/0001-89</t>
  </si>
  <si>
    <t>73.554.974/0001-90</t>
  </si>
  <si>
    <t>18.188.250/0001-62</t>
  </si>
  <si>
    <t>03.296.967/0001-50</t>
  </si>
  <si>
    <t>18.468.041/0001-72</t>
  </si>
  <si>
    <t>02.297.491/0001-00</t>
  </si>
  <si>
    <t>01.765.033/0001-95</t>
  </si>
  <si>
    <t>20.207.783/0001-96</t>
  </si>
  <si>
    <t>02.345.665/0001-62</t>
  </si>
  <si>
    <t>R. Paulino Faria, s/nº - Centro</t>
  </si>
  <si>
    <t>41.773.813/0001-00</t>
  </si>
  <si>
    <t>17.894.064/0001-86</t>
  </si>
  <si>
    <t>01.630.088/0001-98</t>
  </si>
  <si>
    <t>1 - Para mover-se dentro do programa, utilize a tecla "TAB" ou clique sobre o campo.</t>
  </si>
  <si>
    <t>Pça. São Sebastião, 376 - Centro</t>
  </si>
  <si>
    <t>35441-000</t>
  </si>
  <si>
    <t>(031) 3857-5110</t>
  </si>
  <si>
    <t>R. Dr. Itagiba Eiras do Brasil, 80 A</t>
  </si>
  <si>
    <t>37602-000</t>
  </si>
  <si>
    <t>R. do Comércio, 147</t>
  </si>
  <si>
    <t>36650-000</t>
  </si>
  <si>
    <t>José Marcos de Oliveira</t>
  </si>
  <si>
    <t>R. Manoel de Oliveira Fernandes, s/nº</t>
  </si>
  <si>
    <t>36540-000</t>
  </si>
  <si>
    <t>Joenir Rodrigues da Silva</t>
  </si>
  <si>
    <t>Pça. Daniel de Carvalho, 150</t>
  </si>
  <si>
    <t>37558-000</t>
  </si>
  <si>
    <t>(035) 3426-1245</t>
  </si>
  <si>
    <t>(035) 3426-1213</t>
  </si>
  <si>
    <t>39190-000</t>
  </si>
  <si>
    <t>(038) 3525-1260</t>
  </si>
  <si>
    <t>João Antônio Rocha Milagres</t>
  </si>
  <si>
    <t>Pça. São Sebastião, 26</t>
  </si>
  <si>
    <t>36470-000</t>
  </si>
  <si>
    <t>(031) 3755-1210</t>
  </si>
  <si>
    <t>Pça. Monsenhor José Coelho, 155</t>
  </si>
  <si>
    <t>39745-000</t>
  </si>
  <si>
    <t>(033) 3424-1250</t>
  </si>
  <si>
    <t>R. Coronel Ferrão, 259</t>
  </si>
  <si>
    <t>36275-000</t>
  </si>
  <si>
    <t>(032) 3343-1145</t>
  </si>
  <si>
    <t>R. Jequitibá, 350 - Centro</t>
  </si>
  <si>
    <t>35368-000</t>
  </si>
  <si>
    <t>Ernandes da Silva Carvalho</t>
  </si>
  <si>
    <t>R. Nicola Bianco, 55</t>
  </si>
  <si>
    <t>37454-000</t>
  </si>
  <si>
    <t>(035) 3322-1240</t>
  </si>
  <si>
    <t>R. Sabinópolis, 165</t>
  </si>
  <si>
    <t>39165-000</t>
  </si>
  <si>
    <t>Pça. Melo Viana, s/nº</t>
  </si>
  <si>
    <t>35617-000</t>
  </si>
  <si>
    <t>Pça. Dr. José Wanderley, 288</t>
  </si>
  <si>
    <t>38757-000</t>
  </si>
  <si>
    <t>R. Rio Solimões, 370</t>
  </si>
  <si>
    <t>39868-000</t>
  </si>
  <si>
    <t>R. João de Paula, 210</t>
  </si>
  <si>
    <t>37136-000</t>
  </si>
  <si>
    <t>(034) 3284-1313</t>
  </si>
  <si>
    <t>Jailton Gonçalves Pereira</t>
  </si>
  <si>
    <t>Pça. Nossa Senhora da Conceição, 06 - Centro</t>
  </si>
  <si>
    <t>39518-000</t>
  </si>
  <si>
    <t>(038) 3829-0006</t>
  </si>
  <si>
    <t>Pça. 12 de Dezembro, 60</t>
  </si>
  <si>
    <t>37452-000</t>
  </si>
  <si>
    <t>(035) 3322-1150</t>
  </si>
  <si>
    <t>Pça. Dr. João Pinheiro, 154</t>
  </si>
  <si>
    <t>39150-000</t>
  </si>
  <si>
    <t>(038) 3541-1368</t>
  </si>
  <si>
    <t>Av. Getúlio Vargas, 111 - 5º andar - Centro</t>
  </si>
  <si>
    <t>35700-046</t>
  </si>
  <si>
    <t>(031) 3774-7333</t>
  </si>
  <si>
    <t>www.camarasete.com.br</t>
  </si>
  <si>
    <t>R. Inácio Estevi Lima, 101 - Casa A - Centro</t>
  </si>
  <si>
    <t>39693-000</t>
  </si>
  <si>
    <t>(033) 3514-9003</t>
  </si>
  <si>
    <t>R. do Comércio, s/nº</t>
  </si>
  <si>
    <t>36185-000</t>
  </si>
  <si>
    <t>Av. Rio Branco, s/nº</t>
  </si>
  <si>
    <t>37560-000</t>
  </si>
  <si>
    <t>(035) 3451-1200</t>
  </si>
  <si>
    <t>(035) 3451-1415</t>
  </si>
  <si>
    <t>R. Dr. Duarte de Abreu, 90</t>
  </si>
  <si>
    <t>36123-000</t>
  </si>
  <si>
    <t>(032) 3272-1122</t>
  </si>
  <si>
    <t>R. Padre Horácio Rentis, s/nº</t>
  </si>
  <si>
    <t>36930-000</t>
  </si>
  <si>
    <t>(033) 3336-1370</t>
  </si>
  <si>
    <t>01.095.881/0001-34</t>
  </si>
  <si>
    <t>Pça. Dr. Rusvel Raimundo da Rocha, 49</t>
  </si>
  <si>
    <t>35145-000</t>
  </si>
  <si>
    <t>(033) 3232-1218</t>
  </si>
  <si>
    <t>Ana Olga de Oliveira</t>
  </si>
  <si>
    <t>R. Profª. Rosina Magalhães Ferreira, 134 - Centro</t>
  </si>
  <si>
    <t>37478-000</t>
  </si>
  <si>
    <t>(035) 3333-1100</t>
  </si>
  <si>
    <t>(035) 3333-1101</t>
  </si>
  <si>
    <t>Pça. Alzira Moraes Prata, 66</t>
  </si>
  <si>
    <t>36165-000</t>
  </si>
  <si>
    <t>(032) 3253-1268</t>
  </si>
  <si>
    <t>João Eudes de Oliveira</t>
  </si>
  <si>
    <t>Av. da Liberdade, 314 - Centro</t>
  </si>
  <si>
    <t>39550-000</t>
  </si>
  <si>
    <t>(038) 3845-1430</t>
  </si>
  <si>
    <t>R. Mariano Pereira, 343 - Centro</t>
  </si>
  <si>
    <t>36953-000</t>
  </si>
  <si>
    <t>(033) 3314-8010</t>
  </si>
  <si>
    <t>Carlos Magno de Lima</t>
  </si>
  <si>
    <t>R. Egídio Ribeiro de Rezende, 83 - 1º Andar</t>
  </si>
  <si>
    <t>38185-000</t>
  </si>
  <si>
    <t>R. Vicente José Lucas, 287</t>
  </si>
  <si>
    <t>38980-000</t>
  </si>
  <si>
    <t>(037) 3423-1122</t>
  </si>
  <si>
    <t>R. Dr. Tancredo A. Neves, 225 - Centro</t>
  </si>
  <si>
    <t>33980-000</t>
  </si>
  <si>
    <t>(031) 3684-1112</t>
  </si>
  <si>
    <t>R. Plautino Soares, 100</t>
  </si>
  <si>
    <t>35140-000</t>
  </si>
  <si>
    <t>(033) 3233-1345</t>
  </si>
  <si>
    <t>38910-000</t>
  </si>
  <si>
    <t>(037) 3353-2289</t>
  </si>
  <si>
    <t>Pça. Prefeito Elias Antônio Filho, 55</t>
  </si>
  <si>
    <t>37205-000</t>
  </si>
  <si>
    <t>(035) 3843-1153</t>
  </si>
  <si>
    <t>camaraijaci@lavras.br</t>
  </si>
  <si>
    <t>Darlene Monteiro de Lima</t>
  </si>
  <si>
    <t>Pça. João Lourenço Leite, 53 - Centro</t>
  </si>
  <si>
    <t>(035) 3854-1333</t>
  </si>
  <si>
    <t>01.045.257/0001-22</t>
  </si>
  <si>
    <t>Pça. Santana, 18 - Centro</t>
  </si>
  <si>
    <t>35327-000</t>
  </si>
  <si>
    <t>(033) 3325-1165</t>
  </si>
  <si>
    <t>(033) 3325-1160</t>
  </si>
  <si>
    <t>01.813.966/0001-00</t>
  </si>
  <si>
    <t>37576-000</t>
  </si>
  <si>
    <t>Pça. Joaquim Capuchinho, 20 - Centro</t>
  </si>
  <si>
    <t>39536-000</t>
  </si>
  <si>
    <t>(038) 3824-9122</t>
  </si>
  <si>
    <t>R. Saint Clair de Melo, 207</t>
  </si>
  <si>
    <t>38490-000</t>
  </si>
  <si>
    <t>Pça. Gabriel Andrade Junqueira</t>
  </si>
  <si>
    <t>37215-000</t>
  </si>
  <si>
    <t>R. Cel. Guilherme, 61</t>
  </si>
  <si>
    <t>35330-000</t>
  </si>
  <si>
    <t>R. Randolfo Camilo de Araújo, 285</t>
  </si>
  <si>
    <t>35710-000</t>
  </si>
  <si>
    <t>R. Ezio França, 74</t>
  </si>
  <si>
    <t>35796-000</t>
  </si>
  <si>
    <t>(037) 3232-2043</t>
  </si>
  <si>
    <t>Pça. JK, 449</t>
  </si>
  <si>
    <t>38600-000</t>
  </si>
  <si>
    <t>37120-000</t>
  </si>
  <si>
    <t>Pça. Wenceslau Braz, 06</t>
  </si>
  <si>
    <t>37660-000</t>
  </si>
  <si>
    <t>Pça. Coronel Caetano Mascarenhas, 550</t>
  </si>
  <si>
    <t>35774-000</t>
  </si>
  <si>
    <t>R. Tenente Viotti, 468</t>
  </si>
  <si>
    <t>37460-000</t>
  </si>
  <si>
    <t>Antônio Azevedo Santiago</t>
  </si>
  <si>
    <t>Pça. Bolivar de Andrade, 35</t>
  </si>
  <si>
    <t>35537-000</t>
  </si>
  <si>
    <t>(037) 3335-1103</t>
  </si>
  <si>
    <t>José Morilo Moreira</t>
  </si>
  <si>
    <t>R. Doutor Osmar de Mello Franco, 15</t>
  </si>
  <si>
    <t>37330-000</t>
  </si>
  <si>
    <t>Pça. São José, 300</t>
  </si>
  <si>
    <t>35810-000</t>
  </si>
  <si>
    <t>(031) 3868-1140</t>
  </si>
  <si>
    <t>Pça. Geraldo da Silva Maia, 175</t>
  </si>
  <si>
    <t>37900-000</t>
  </si>
  <si>
    <t>(035) 3521-6700</t>
  </si>
  <si>
    <t>R. Sebastião Rocha, 180 - Centro</t>
  </si>
  <si>
    <t>(038) 3239-8102</t>
  </si>
  <si>
    <t>R. Tiradentes, 586</t>
  </si>
  <si>
    <t>38700-000</t>
  </si>
  <si>
    <t>Av. João Alves Nascimento, 1488</t>
  </si>
  <si>
    <t>38740-000</t>
  </si>
  <si>
    <t>Av. Silveira Brum, 20</t>
  </si>
  <si>
    <t>36860-000</t>
  </si>
  <si>
    <t>(032) 3726-1233</t>
  </si>
  <si>
    <t>R. Monsenhor Lisboa, 251 - Centro</t>
  </si>
  <si>
    <t>36544-000</t>
  </si>
  <si>
    <t>(032) 3537-1242</t>
  </si>
  <si>
    <t>João Evangelista de Miranda</t>
  </si>
  <si>
    <t>R. Bias Fortes, 30</t>
  </si>
  <si>
    <t>39765-000</t>
  </si>
  <si>
    <t>(033) 3413-1183</t>
  </si>
  <si>
    <t>R. Laurentino Dantas, 21 - Morada Nova</t>
  </si>
  <si>
    <t>39814-000</t>
  </si>
  <si>
    <t>Aldemir Gonçalves da Silva</t>
  </si>
  <si>
    <t>Av. dos Bragas, 95</t>
  </si>
  <si>
    <t>39700-000</t>
  </si>
  <si>
    <t>(033) 3411-1221</t>
  </si>
  <si>
    <t>Pça. Clorminio de Almeira, 280</t>
  </si>
  <si>
    <t>39970-000</t>
  </si>
  <si>
    <t>Pça. Cel. Pedro Vítor, 58 - Centro</t>
  </si>
  <si>
    <t>35364-000</t>
  </si>
  <si>
    <t>(038) 3872-9105</t>
  </si>
  <si>
    <t>Clovis Sampaio de Lana</t>
  </si>
  <si>
    <t>R. Major José Luiz Viana, 1111</t>
  </si>
  <si>
    <t>36585-000</t>
  </si>
  <si>
    <t>Ilza Mesquita de Oliveira</t>
  </si>
  <si>
    <t>Av. 1º de Março, 891 - Fundos</t>
  </si>
  <si>
    <t>(037) 3344-1112</t>
  </si>
  <si>
    <t>23.777.212/0001-85</t>
  </si>
  <si>
    <t>36847-000</t>
  </si>
  <si>
    <t>Joel Silva</t>
  </si>
  <si>
    <t>R. Xavier Lisboa,103-2º andar-Galeria Junco-Centro</t>
  </si>
  <si>
    <t>37520-000</t>
  </si>
  <si>
    <t>(035) 3663-1464</t>
  </si>
  <si>
    <t>Travessa Antonio Serafim Costa, s/nº - Centro</t>
  </si>
  <si>
    <t>26.221.499/0001-50</t>
  </si>
  <si>
    <t>17.111.626/0001-78</t>
  </si>
  <si>
    <t>18.310.631/0001-72</t>
  </si>
  <si>
    <t>20.582.573/0001-88</t>
  </si>
  <si>
    <t>(038) 3757-1156</t>
  </si>
  <si>
    <t>17.694.878/0001-77</t>
  </si>
  <si>
    <t>73.665.911/0001-01</t>
  </si>
  <si>
    <t>01.613.372/0001-56</t>
  </si>
  <si>
    <t>01.613.072/0001-77</t>
  </si>
  <si>
    <t>R. Clemente Freitas Costa, s/n</t>
  </si>
  <si>
    <t>(033) 3736-9031</t>
  </si>
  <si>
    <t>02.487.921/0001-56</t>
  </si>
  <si>
    <t>20.431.334/0001-27</t>
  </si>
  <si>
    <t>(038) 3236-1129</t>
  </si>
  <si>
    <t>25.224.270/0001-07</t>
  </si>
  <si>
    <t>(035) 3553-1117</t>
  </si>
  <si>
    <t>18.668.368/0001-98</t>
  </si>
  <si>
    <t>39467-000</t>
  </si>
  <si>
    <t>01.912.982/0001-50</t>
  </si>
  <si>
    <t>02.629.886/0001-62</t>
  </si>
  <si>
    <t>R. Amazonas, 122</t>
  </si>
  <si>
    <t>74.092.404/0001-99</t>
  </si>
  <si>
    <t>(037) 3261-2183</t>
  </si>
  <si>
    <t>(037) 3261-1577</t>
  </si>
  <si>
    <t>camaralp@netwise.com.br</t>
  </si>
  <si>
    <t>20.897.302/0001-11</t>
  </si>
  <si>
    <t>66.489.659/0001-61</t>
  </si>
  <si>
    <t>23.089.501/0001-91</t>
  </si>
  <si>
    <t>23.097.942/0001-35</t>
  </si>
  <si>
    <t>(031) 3681-1938</t>
  </si>
  <si>
    <t>19.704.824/0001-70</t>
  </si>
  <si>
    <t>26.220.228/0001-80</t>
  </si>
  <si>
    <t>Pça. Vivaldi Leite Ribeiro, 98-A - Centro</t>
  </si>
  <si>
    <t>04.112.477/0001-10</t>
  </si>
  <si>
    <t>86.982.485/0001-81</t>
  </si>
  <si>
    <t>21.366.026/0001-28</t>
  </si>
  <si>
    <t>19.092.071/0001-90</t>
  </si>
  <si>
    <t>18.315.218/0001-09</t>
  </si>
  <si>
    <t>01.587.109/0001-30</t>
  </si>
  <si>
    <t>20.298.816/0001-50</t>
  </si>
  <si>
    <t>01.606.530/0001-40</t>
  </si>
  <si>
    <t>20.434.122/0001-01</t>
  </si>
  <si>
    <t>26.042.598/0001-75</t>
  </si>
  <si>
    <t>01.049.381/0001-66</t>
  </si>
  <si>
    <t>01.630.550/0001-57</t>
  </si>
  <si>
    <t>03.621.176/0001-59</t>
  </si>
  <si>
    <t>73.920.217/0001-93</t>
  </si>
  <si>
    <t>Pça. Dona Carolina, 633 - Cx. Postal 36</t>
  </si>
  <si>
    <t>20.921.664/0001-09</t>
  </si>
  <si>
    <t>01.647.300/0001-20</t>
  </si>
  <si>
    <t>25.658.097/0001-55</t>
  </si>
  <si>
    <t>18.029.371/0001-61</t>
  </si>
  <si>
    <t>26.217.406/0001-14</t>
  </si>
  <si>
    <t>02.296.963/0001-00</t>
  </si>
  <si>
    <t>01.017.967/0001-49</t>
  </si>
  <si>
    <t>26.220.251/0001-75</t>
  </si>
  <si>
    <t>Pça. Getúlio Vargas, 20 - Centro</t>
  </si>
  <si>
    <t>(033) 3341-1050</t>
  </si>
  <si>
    <t>cammirim@sof-hard.com.br</t>
  </si>
  <si>
    <t>22.702.369/0001-89</t>
  </si>
  <si>
    <t>18.535.658/0001-63</t>
  </si>
  <si>
    <t>00.455.851/0001-29</t>
  </si>
  <si>
    <t>25.705.989/0001-60</t>
  </si>
  <si>
    <t>Pça. Presidente Tancredo Neves, 69</t>
  </si>
  <si>
    <t>(033) 3292-1177</t>
  </si>
  <si>
    <t>86.925.161/0001-01</t>
  </si>
  <si>
    <t>00.169.123/0001-78</t>
  </si>
  <si>
    <t>17.724.162/0001-75</t>
  </si>
  <si>
    <t>R. Clemente Faria, 18 - Centro</t>
  </si>
  <si>
    <t>18.026.021/0001-41</t>
  </si>
  <si>
    <t>Pça. Governador Valadares, 242 - Centro</t>
  </si>
  <si>
    <t>(037) 3524-1136</t>
  </si>
  <si>
    <t>23.896.970/0001-12</t>
  </si>
  <si>
    <t>01.807.415/0001-34</t>
  </si>
  <si>
    <t>23.769.490/0001-90</t>
  </si>
  <si>
    <t>20.857.298/0001-68</t>
  </si>
  <si>
    <t>(032) 3273-1268</t>
  </si>
  <si>
    <t>20.431.326/0001-80</t>
  </si>
  <si>
    <t>01.060.753/0001-55</t>
  </si>
  <si>
    <t>86.726.734/0001-78</t>
  </si>
  <si>
    <t>03.309.980/0001-05</t>
  </si>
  <si>
    <t>20.229.423/0001-95</t>
  </si>
  <si>
    <t>26.035.600/0001-89</t>
  </si>
  <si>
    <t>64.477.532/0001-05</t>
  </si>
  <si>
    <t>(033) 3753-1500</t>
  </si>
  <si>
    <t>73.869.851/0001-49</t>
  </si>
  <si>
    <t>66.227.745/0001-04</t>
  </si>
  <si>
    <t>V-1.5</t>
  </si>
  <si>
    <t>Pça. Carolina de Almeida, 06</t>
  </si>
  <si>
    <t>38110-000</t>
  </si>
  <si>
    <t>(034) 3324-1228</t>
  </si>
  <si>
    <t>Pça. Evaristo Pimenta, 13</t>
  </si>
  <si>
    <t>37273-000</t>
  </si>
  <si>
    <t>Paulo Ferreira</t>
  </si>
  <si>
    <t>R. Alvim Couto, 117</t>
  </si>
  <si>
    <t>39880-000</t>
  </si>
  <si>
    <t>Cierly José das Virgens</t>
  </si>
  <si>
    <t>39990-000</t>
  </si>
  <si>
    <t>(033) 3755-1202</t>
  </si>
  <si>
    <t>Rubens Barcelos</t>
  </si>
  <si>
    <t>Av. Raul Soares, 310</t>
  </si>
  <si>
    <t>35200-000</t>
  </si>
  <si>
    <t>(027) 3734-1671</t>
  </si>
  <si>
    <t>Alameda José Valdemar Nunes, 15</t>
  </si>
  <si>
    <t>37450-000</t>
  </si>
  <si>
    <t>(035) 3344-1248</t>
  </si>
  <si>
    <t>Pça. Manoel Mendes de Carvalho, 164</t>
  </si>
  <si>
    <t>37458-000</t>
  </si>
  <si>
    <t>(035) 3366-1224</t>
  </si>
  <si>
    <t>R. Olímpio Cardoso, 290</t>
  </si>
  <si>
    <t>37596-000</t>
  </si>
  <si>
    <t>Pça. Coronel Breves, 30 - São José</t>
  </si>
  <si>
    <t>36660-000</t>
  </si>
  <si>
    <t>(032) 3462-6811</t>
  </si>
  <si>
    <t>(032) 3462-6829</t>
  </si>
  <si>
    <t>João Batista Silva</t>
  </si>
  <si>
    <t>Pça. Dr. Fausto Monteiro, 330</t>
  </si>
  <si>
    <t>37130-000</t>
  </si>
  <si>
    <t>(035) 3291-2349</t>
  </si>
  <si>
    <t>José Rezende Prado Júnior</t>
  </si>
  <si>
    <t>536.634.206-63</t>
  </si>
  <si>
    <t>60.316-0/0</t>
  </si>
  <si>
    <t>Kleber Manso Oliveira</t>
  </si>
  <si>
    <t>033.304.536-72</t>
  </si>
  <si>
    <t>18.243.220/0002-92</t>
  </si>
  <si>
    <t>Av. do Contorno, 8 - Centro</t>
  </si>
  <si>
    <t>36272-000</t>
  </si>
  <si>
    <t>(032) 3367-1107</t>
  </si>
  <si>
    <t>26.130.617/0001-15</t>
  </si>
  <si>
    <t>39900-000</t>
  </si>
  <si>
    <t>R. Antônio Sales, 100</t>
  </si>
  <si>
    <t>35138-000</t>
  </si>
  <si>
    <t>(033) 3236-1322</t>
  </si>
  <si>
    <t>37940-000</t>
  </si>
  <si>
    <t>(035) 3523-1300</t>
  </si>
  <si>
    <t>R. São Joaquim, 15 - Centro</t>
  </si>
  <si>
    <t>37145-000</t>
  </si>
  <si>
    <t>(035) 3294-1199</t>
  </si>
  <si>
    <t>02.902.626/0001-19</t>
  </si>
  <si>
    <t>Marlene Pinheiro Heiderich</t>
  </si>
  <si>
    <t>Av. Pico da Bandeira, 882 - Agua Verde</t>
  </si>
  <si>
    <t>36836-000</t>
  </si>
  <si>
    <t>(032) 3747-2697</t>
  </si>
  <si>
    <t>Av. Catarina Eller, 421 - 1º andar</t>
  </si>
  <si>
    <t>36976-000</t>
  </si>
  <si>
    <t>Valdomiro Domingos Dias</t>
  </si>
  <si>
    <t>Av. Carlos Couto, s/nº</t>
  </si>
  <si>
    <t>36260-000</t>
  </si>
  <si>
    <t>Pça. Prefeito José Carlos Martins, 30</t>
  </si>
  <si>
    <t>35249-000</t>
  </si>
  <si>
    <t>Ronaldo Alves Torres</t>
  </si>
  <si>
    <t>R. 05 de Fevereiro, 14 - Parte Alta</t>
  </si>
  <si>
    <t>35980-000</t>
  </si>
  <si>
    <t>(031) 3855-1463</t>
  </si>
  <si>
    <t>(031) 3855-1091</t>
  </si>
  <si>
    <t>cmunicipal@brfree.com.br</t>
  </si>
  <si>
    <t>Pça. Castro Pires, s/nº</t>
  </si>
  <si>
    <t>39140-000</t>
  </si>
  <si>
    <t>Antônio Santana da Costa</t>
  </si>
  <si>
    <t>Pça. Dr. João Pinheiro, 07</t>
  </si>
  <si>
    <t>35444-000</t>
  </si>
  <si>
    <t>(031) 3895-5160</t>
  </si>
  <si>
    <t>Pça. 22 de Fevereiro, s/nº</t>
  </si>
  <si>
    <t>37795-000</t>
  </si>
  <si>
    <t>(035) 3731-1130</t>
  </si>
  <si>
    <t>Av. Getúlio Vargas, 208</t>
  </si>
  <si>
    <t>37300-000</t>
  </si>
  <si>
    <t>(035) 3325-1600</t>
  </si>
  <si>
    <t>Av. Vicente Pego, 54 - Centro</t>
  </si>
  <si>
    <t>39685-000</t>
  </si>
  <si>
    <t>(033) 3516-9011</t>
  </si>
  <si>
    <t>01.674.925/0001-80</t>
  </si>
  <si>
    <t>Milton Domingos Filho</t>
  </si>
  <si>
    <t>R. Cel. José Gonçalves de Araújo, 201</t>
  </si>
  <si>
    <t>36220-000</t>
  </si>
  <si>
    <t>(032) 3346-1439</t>
  </si>
  <si>
    <t>028.450.966-31</t>
  </si>
  <si>
    <t>Pça. Ana Angélica, 148</t>
  </si>
  <si>
    <t>(038) 3678-1386</t>
  </si>
  <si>
    <t>Pça. Santo Antonio, s/nº</t>
  </si>
  <si>
    <t>39528-000</t>
  </si>
  <si>
    <t>Av. Nogueira, 226</t>
  </si>
  <si>
    <t>33800-000</t>
  </si>
  <si>
    <t>R. Joaquim Braga</t>
  </si>
  <si>
    <t>37264-000</t>
  </si>
  <si>
    <t>34300-000</t>
  </si>
  <si>
    <t>Av. Senador Cupertino, 66</t>
  </si>
  <si>
    <t>35370-000</t>
  </si>
  <si>
    <t>(031) 3871-1545</t>
  </si>
  <si>
    <t>39940-000</t>
  </si>
  <si>
    <t>R. Antônio da Conceição Saraiva, 19</t>
  </si>
  <si>
    <t>35442-000</t>
  </si>
  <si>
    <t>(031) 3883-5235</t>
  </si>
  <si>
    <t>02.274.602/0001-62</t>
  </si>
  <si>
    <t>R. Santana, 7 - Centro</t>
  </si>
  <si>
    <t>36460-000</t>
  </si>
  <si>
    <t>(031) 3753-1076</t>
  </si>
  <si>
    <t>Pça. Fortunato Campos, 46</t>
  </si>
  <si>
    <t>(031) 3573-1120</t>
  </si>
  <si>
    <t>36150-000</t>
  </si>
  <si>
    <t>(032) 3274-1132</t>
  </si>
  <si>
    <t>(032) 3274-1666</t>
  </si>
  <si>
    <t>www.artnet.com.br/~rionovo</t>
  </si>
  <si>
    <t>20.434.080/0001-09</t>
  </si>
  <si>
    <t>R. Atanásio José Gonçalves, 139 A</t>
  </si>
  <si>
    <t>38810-000</t>
  </si>
  <si>
    <t>Travessa D. Adelaide de Freitas, 13</t>
  </si>
  <si>
    <t>39530-000</t>
  </si>
  <si>
    <t>Sebastião Torres Bueno</t>
  </si>
  <si>
    <t>Av. Dom Joaquim Silvério, 174 - Praia</t>
  </si>
  <si>
    <t>35940-000</t>
  </si>
  <si>
    <t>(031) 3854-1353</t>
  </si>
  <si>
    <t>cmrp@robynet.com.br</t>
  </si>
  <si>
    <t>Gerardo Magela Alves Menezes</t>
  </si>
  <si>
    <t>136.070.306-34</t>
  </si>
</sst>
</file>

<file path=xl/styles.xml><?xml version="1.0" encoding="utf-8"?>
<styleSheet xmlns="http://schemas.openxmlformats.org/spreadsheetml/2006/main">
  <numFmts count="3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* #,##0_-;\-* #,##0_-;_-* &quot;-&quot;_-;_-@_-"/>
    <numFmt numFmtId="176" formatCode="_-&quot;L.&quot;\ * #,##0.00_-;\-&quot;L.&quot;\ * #,##0.00_-;_-&quot;L.&quot;\ * &quot;-&quot;??_-;_-@_-"/>
    <numFmt numFmtId="177" formatCode="_-* #,##0.00_-;\-* #,##0.00_-;_-* &quot;-&quot;??_-;_-@_-"/>
    <numFmt numFmtId="178" formatCode="#,##0.00;[Red]#,##0.00"/>
    <numFmt numFmtId="179" formatCode="00"/>
    <numFmt numFmtId="180" formatCode="mmm\-yy"/>
    <numFmt numFmtId="181" formatCode="000"/>
    <numFmt numFmtId="182" formatCode="mmm"/>
    <numFmt numFmtId="183" formatCode="mmmm\-yy"/>
    <numFmt numFmtId="184" formatCode="d/m/yy"/>
    <numFmt numFmtId="185" formatCode="d/m"/>
    <numFmt numFmtId="186" formatCode="0_);[Red]\(0\)"/>
    <numFmt numFmtId="187" formatCode="0.0"/>
    <numFmt numFmtId="188" formatCode="000000000\-00"/>
    <numFmt numFmtId="189" formatCode="####\-####"/>
    <numFmt numFmtId="190" formatCode="000\ 000\ 000\-00"/>
    <numFmt numFmtId="191" formatCode="##&quot;.&quot;###&quot;.&quot;###&quot;/&quot;####\-00"/>
    <numFmt numFmtId="192" formatCode="###&quot;.&quot;###&quot;.&quot;###&quot;-&quot;##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</numFmts>
  <fonts count="2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u val="single"/>
      <sz val="8"/>
      <name val="Arial"/>
      <family val="2"/>
    </font>
    <font>
      <sz val="10"/>
      <color indexed="9"/>
      <name val="Arial"/>
      <family val="2"/>
    </font>
    <font>
      <sz val="8"/>
      <name val="Tahoma"/>
      <family val="0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0"/>
      <color indexed="58"/>
      <name val="Arial"/>
      <family val="2"/>
    </font>
    <font>
      <sz val="10"/>
      <color indexed="62"/>
      <name val="Arial"/>
      <family val="2"/>
    </font>
    <font>
      <b/>
      <i/>
      <sz val="12"/>
      <color indexed="10"/>
      <name val="Arial"/>
      <family val="2"/>
    </font>
    <font>
      <sz val="10"/>
      <color indexed="8"/>
      <name val="MS Sans Serif"/>
      <family val="0"/>
    </font>
    <font>
      <sz val="8"/>
      <color indexed="2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4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8" xfId="0" applyFont="1" applyBorder="1" applyAlignment="1">
      <alignment/>
    </xf>
    <xf numFmtId="0" fontId="9" fillId="0" borderId="1" xfId="0" applyFont="1" applyBorder="1" applyAlignment="1">
      <alignment/>
    </xf>
    <xf numFmtId="0" fontId="7" fillId="0" borderId="0" xfId="0" applyFont="1" applyBorder="1" applyAlignment="1">
      <alignment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0" fillId="2" borderId="5" xfId="0" applyFill="1" applyBorder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4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11" fillId="0" borderId="0" xfId="0" applyFont="1" applyAlignment="1">
      <alignment/>
    </xf>
    <xf numFmtId="0" fontId="4" fillId="2" borderId="5" xfId="0" applyFont="1" applyFill="1" applyBorder="1" applyAlignment="1" applyProtection="1">
      <alignment/>
      <protection/>
    </xf>
    <xf numFmtId="0" fontId="4" fillId="2" borderId="4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9" fillId="0" borderId="0" xfId="0" applyFont="1" applyBorder="1" applyAlignment="1">
      <alignment horizontal="right"/>
    </xf>
    <xf numFmtId="0" fontId="0" fillId="2" borderId="2" xfId="0" applyFill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/>
    </xf>
    <xf numFmtId="14" fontId="0" fillId="0" borderId="0" xfId="0" applyNumberFormat="1" applyBorder="1" applyAlignment="1">
      <alignment horizontal="left"/>
    </xf>
    <xf numFmtId="0" fontId="8" fillId="0" borderId="0" xfId="0" applyFont="1" applyBorder="1" applyAlignment="1">
      <alignment/>
    </xf>
    <xf numFmtId="0" fontId="4" fillId="0" borderId="2" xfId="0" applyFont="1" applyBorder="1" applyAlignment="1" applyProtection="1">
      <alignment horizontal="left"/>
      <protection locked="0"/>
    </xf>
    <xf numFmtId="0" fontId="0" fillId="2" borderId="5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83" fontId="4" fillId="0" borderId="5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/>
    </xf>
    <xf numFmtId="183" fontId="4" fillId="0" borderId="8" xfId="0" applyNumberFormat="1" applyFont="1" applyBorder="1" applyAlignment="1">
      <alignment horizontal="center" vertical="center" wrapText="1"/>
    </xf>
    <xf numFmtId="183" fontId="7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38" fontId="4" fillId="2" borderId="2" xfId="0" applyNumberFormat="1" applyFont="1" applyFill="1" applyBorder="1" applyAlignment="1">
      <alignment/>
    </xf>
    <xf numFmtId="38" fontId="6" fillId="0" borderId="2" xfId="0" applyNumberFormat="1" applyFont="1" applyBorder="1" applyAlignment="1" applyProtection="1">
      <alignment/>
      <protection locked="0"/>
    </xf>
    <xf numFmtId="38" fontId="6" fillId="2" borderId="2" xfId="0" applyNumberFormat="1" applyFont="1" applyFill="1" applyBorder="1" applyAlignment="1">
      <alignment/>
    </xf>
    <xf numFmtId="38" fontId="6" fillId="0" borderId="3" xfId="0" applyNumberFormat="1" applyFont="1" applyBorder="1" applyAlignment="1">
      <alignment/>
    </xf>
    <xf numFmtId="38" fontId="0" fillId="0" borderId="4" xfId="0" applyNumberFormat="1" applyBorder="1" applyAlignment="1">
      <alignment/>
    </xf>
    <xf numFmtId="186" fontId="4" fillId="0" borderId="3" xfId="0" applyNumberFormat="1" applyFont="1" applyBorder="1" applyAlignment="1">
      <alignment/>
    </xf>
    <xf numFmtId="38" fontId="4" fillId="2" borderId="9" xfId="0" applyNumberFormat="1" applyFont="1" applyFill="1" applyBorder="1" applyAlignment="1">
      <alignment/>
    </xf>
    <xf numFmtId="40" fontId="0" fillId="0" borderId="1" xfId="0" applyNumberFormat="1" applyBorder="1" applyAlignment="1">
      <alignment horizontal="center"/>
    </xf>
    <xf numFmtId="40" fontId="0" fillId="0" borderId="1" xfId="0" applyNumberFormat="1" applyBorder="1" applyAlignment="1">
      <alignment/>
    </xf>
    <xf numFmtId="40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/>
    </xf>
    <xf numFmtId="0" fontId="4" fillId="0" borderId="9" xfId="0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38" fontId="4" fillId="0" borderId="4" xfId="0" applyNumberFormat="1" applyFont="1" applyBorder="1" applyAlignment="1">
      <alignment vertical="center"/>
    </xf>
    <xf numFmtId="0" fontId="4" fillId="0" borderId="2" xfId="0" applyFont="1" applyBorder="1" applyAlignment="1" applyProtection="1">
      <alignment horizontal="center"/>
      <protection locked="0"/>
    </xf>
    <xf numFmtId="15" fontId="4" fillId="0" borderId="2" xfId="0" applyNumberFormat="1" applyFont="1" applyBorder="1" applyAlignment="1" applyProtection="1">
      <alignment horizontal="center"/>
      <protection locked="0"/>
    </xf>
    <xf numFmtId="38" fontId="4" fillId="0" borderId="2" xfId="0" applyNumberFormat="1" applyFont="1" applyBorder="1" applyAlignment="1" applyProtection="1">
      <alignment horizontal="right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6" fontId="4" fillId="2" borderId="5" xfId="0" applyNumberFormat="1" applyFont="1" applyFill="1" applyBorder="1" applyAlignment="1" applyProtection="1">
      <alignment/>
      <protection/>
    </xf>
    <xf numFmtId="186" fontId="4" fillId="2" borderId="3" xfId="0" applyNumberFormat="1" applyFont="1" applyFill="1" applyBorder="1" applyAlignment="1" applyProtection="1">
      <alignment/>
      <protection/>
    </xf>
    <xf numFmtId="0" fontId="4" fillId="2" borderId="3" xfId="0" applyFont="1" applyFill="1" applyBorder="1" applyAlignment="1" applyProtection="1">
      <alignment/>
      <protection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Border="1" applyAlignment="1">
      <alignment horizontal="left" vertical="center"/>
    </xf>
    <xf numFmtId="38" fontId="4" fillId="0" borderId="6" xfId="0" applyNumberFormat="1" applyFont="1" applyBorder="1" applyAlignment="1">
      <alignment/>
    </xf>
    <xf numFmtId="38" fontId="4" fillId="2" borderId="5" xfId="0" applyNumberFormat="1" applyFont="1" applyFill="1" applyBorder="1" applyAlignment="1">
      <alignment/>
    </xf>
    <xf numFmtId="38" fontId="4" fillId="2" borderId="3" xfId="0" applyNumberFormat="1" applyFont="1" applyFill="1" applyBorder="1" applyAlignment="1">
      <alignment/>
    </xf>
    <xf numFmtId="0" fontId="0" fillId="0" borderId="0" xfId="0" applyBorder="1" applyAlignment="1" applyProtection="1">
      <alignment horizontal="center"/>
      <protection/>
    </xf>
    <xf numFmtId="15" fontId="4" fillId="0" borderId="2" xfId="0" applyNumberFormat="1" applyFont="1" applyBorder="1" applyAlignment="1" applyProtection="1">
      <alignment horizontal="center"/>
      <protection/>
    </xf>
    <xf numFmtId="38" fontId="0" fillId="0" borderId="3" xfId="0" applyNumberFormat="1" applyBorder="1" applyAlignment="1">
      <alignment horizontal="right"/>
    </xf>
    <xf numFmtId="38" fontId="0" fillId="0" borderId="4" xfId="0" applyNumberFormat="1" applyBorder="1" applyAlignment="1">
      <alignment horizontal="right"/>
    </xf>
    <xf numFmtId="49" fontId="4" fillId="0" borderId="2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2" xfId="0" applyFont="1" applyBorder="1" applyAlignment="1">
      <alignment horizontal="center" vertical="center" wrapText="1"/>
    </xf>
    <xf numFmtId="0" fontId="0" fillId="2" borderId="5" xfId="0" applyFill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 horizontal="right"/>
      <protection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3" fontId="0" fillId="0" borderId="2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left"/>
      <protection/>
    </xf>
    <xf numFmtId="0" fontId="0" fillId="0" borderId="5" xfId="0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3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3" borderId="14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/>
      <protection/>
    </xf>
    <xf numFmtId="0" fontId="0" fillId="3" borderId="13" xfId="0" applyFill="1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3" borderId="0" xfId="0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 quotePrefix="1">
      <alignment/>
      <protection/>
    </xf>
    <xf numFmtId="0" fontId="0" fillId="3" borderId="14" xfId="0" applyFill="1" applyBorder="1" applyAlignment="1" applyProtection="1">
      <alignment horizontal="center" vertical="center"/>
      <protection/>
    </xf>
    <xf numFmtId="0" fontId="0" fillId="3" borderId="0" xfId="0" applyFill="1" applyBorder="1" applyAlignment="1" applyProtection="1">
      <alignment horizontal="center" vertical="center"/>
      <protection/>
    </xf>
    <xf numFmtId="0" fontId="0" fillId="3" borderId="13" xfId="0" applyFill="1" applyBorder="1" applyAlignment="1" applyProtection="1">
      <alignment horizontal="center" vertical="center"/>
      <protection/>
    </xf>
    <xf numFmtId="0" fontId="0" fillId="3" borderId="0" xfId="0" applyFill="1" applyAlignment="1" applyProtection="1">
      <alignment vertical="center"/>
      <protection/>
    </xf>
    <xf numFmtId="0" fontId="0" fillId="3" borderId="11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0" fillId="3" borderId="12" xfId="0" applyFill="1" applyBorder="1" applyAlignment="1" applyProtection="1">
      <alignment/>
      <protection/>
    </xf>
    <xf numFmtId="0" fontId="0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0" fontId="15" fillId="2" borderId="5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0" fontId="17" fillId="4" borderId="14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13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4" borderId="11" xfId="0" applyFont="1" applyFill="1" applyBorder="1" applyAlignment="1">
      <alignment horizontal="left"/>
    </xf>
    <xf numFmtId="0" fontId="20" fillId="4" borderId="1" xfId="0" applyFont="1" applyFill="1" applyBorder="1" applyAlignment="1">
      <alignment horizontal="left"/>
    </xf>
    <xf numFmtId="0" fontId="20" fillId="4" borderId="12" xfId="0" applyFont="1" applyFill="1" applyBorder="1" applyAlignment="1">
      <alignment horizontal="left"/>
    </xf>
    <xf numFmtId="0" fontId="0" fillId="3" borderId="3" xfId="0" applyFill="1" applyBorder="1" applyAlignment="1">
      <alignment horizontal="right"/>
    </xf>
    <xf numFmtId="0" fontId="0" fillId="3" borderId="3" xfId="0" applyFill="1" applyBorder="1" applyAlignment="1" applyProtection="1">
      <alignment/>
      <protection locked="0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Font="1" applyAlignment="1" applyProtection="1">
      <alignment/>
      <protection/>
    </xf>
    <xf numFmtId="0" fontId="0" fillId="3" borderId="0" xfId="0" applyFont="1" applyFill="1" applyAlignment="1" applyProtection="1">
      <alignment/>
      <protection/>
    </xf>
    <xf numFmtId="0" fontId="0" fillId="3" borderId="0" xfId="0" applyFont="1" applyFill="1" applyAlignment="1" applyProtection="1">
      <alignment vertical="center"/>
      <protection/>
    </xf>
    <xf numFmtId="0" fontId="11" fillId="3" borderId="0" xfId="0" applyFont="1" applyFill="1" applyBorder="1" applyAlignment="1">
      <alignment/>
    </xf>
    <xf numFmtId="37" fontId="11" fillId="3" borderId="0" xfId="0" applyNumberFormat="1" applyFont="1" applyFill="1" applyBorder="1" applyAlignment="1">
      <alignment/>
    </xf>
    <xf numFmtId="0" fontId="11" fillId="3" borderId="0" xfId="17" applyFont="1" applyFill="1" applyBorder="1" applyAlignment="1">
      <alignment horizontal="center"/>
      <protection/>
    </xf>
    <xf numFmtId="3" fontId="11" fillId="3" borderId="0" xfId="17" applyNumberFormat="1" applyFont="1" applyFill="1" applyBorder="1" applyAlignment="1">
      <alignment horizontal="center"/>
      <protection/>
    </xf>
    <xf numFmtId="0" fontId="11" fillId="5" borderId="0" xfId="17" applyFont="1" applyFill="1" applyBorder="1" applyAlignment="1">
      <alignment horizontal="left" wrapText="1"/>
      <protection/>
    </xf>
    <xf numFmtId="3" fontId="11" fillId="5" borderId="0" xfId="17" applyNumberFormat="1" applyFont="1" applyFill="1" applyBorder="1" applyAlignment="1">
      <alignment horizontal="right" wrapText="1"/>
      <protection/>
    </xf>
    <xf numFmtId="38" fontId="4" fillId="2" borderId="4" xfId="0" applyNumberFormat="1" applyFont="1" applyFill="1" applyBorder="1" applyAlignment="1" applyProtection="1">
      <alignment horizontal="right"/>
      <protection/>
    </xf>
    <xf numFmtId="49" fontId="4" fillId="2" borderId="3" xfId="0" applyNumberFormat="1" applyFont="1" applyFill="1" applyBorder="1" applyAlignment="1" applyProtection="1">
      <alignment horizontal="center"/>
      <protection/>
    </xf>
    <xf numFmtId="0" fontId="15" fillId="0" borderId="4" xfId="0" applyFont="1" applyBorder="1" applyAlignment="1" applyProtection="1">
      <alignment horizontal="left" vertical="center"/>
      <protection/>
    </xf>
    <xf numFmtId="179" fontId="0" fillId="0" borderId="3" xfId="0" applyNumberFormat="1" applyFill="1" applyBorder="1" applyAlignment="1" applyProtection="1">
      <alignment horizontal="left"/>
      <protection/>
    </xf>
    <xf numFmtId="15" fontId="4" fillId="2" borderId="3" xfId="0" applyNumberFormat="1" applyFont="1" applyFill="1" applyBorder="1" applyAlignment="1" applyProtection="1">
      <alignment horizontal="center"/>
      <protection/>
    </xf>
    <xf numFmtId="0" fontId="4" fillId="2" borderId="5" xfId="0" applyFont="1" applyFill="1" applyBorder="1" applyAlignment="1" applyProtection="1">
      <alignment horizontal="left"/>
      <protection/>
    </xf>
    <xf numFmtId="0" fontId="4" fillId="2" borderId="3" xfId="0" applyFont="1" applyFill="1" applyBorder="1" applyAlignment="1" applyProtection="1">
      <alignment horizontal="center"/>
      <protection/>
    </xf>
    <xf numFmtId="15" fontId="4" fillId="0" borderId="5" xfId="0" applyNumberFormat="1" applyFont="1" applyBorder="1" applyAlignment="1" applyProtection="1">
      <alignment horizontal="right"/>
      <protection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49" fontId="0" fillId="0" borderId="3" xfId="0" applyNumberFormat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Border="1" applyAlignment="1">
      <alignment horizontal="center" vertical="center"/>
    </xf>
    <xf numFmtId="14" fontId="17" fillId="3" borderId="3" xfId="0" applyNumberFormat="1" applyFont="1" applyFill="1" applyBorder="1" applyAlignment="1">
      <alignment horizontal="center" vertical="center"/>
    </xf>
    <xf numFmtId="14" fontId="0" fillId="3" borderId="3" xfId="0" applyNumberFormat="1" applyFont="1" applyFill="1" applyBorder="1" applyAlignment="1" applyProtection="1">
      <alignment horizontal="center" vertical="center"/>
      <protection locked="0"/>
    </xf>
    <xf numFmtId="14" fontId="0" fillId="3" borderId="4" xfId="0" applyNumberFormat="1" applyFont="1" applyFill="1" applyBorder="1" applyAlignment="1" applyProtection="1">
      <alignment horizontal="center" vertical="center"/>
      <protection locked="0"/>
    </xf>
    <xf numFmtId="14" fontId="17" fillId="3" borderId="5" xfId="0" applyNumberFormat="1" applyFont="1" applyFill="1" applyBorder="1" applyAlignment="1">
      <alignment horizontal="center" vertical="center"/>
    </xf>
    <xf numFmtId="14" fontId="0" fillId="3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9" fontId="0" fillId="0" borderId="5" xfId="0" applyNumberFormat="1" applyBorder="1" applyAlignment="1" applyProtection="1">
      <alignment horizontal="center" vertical="center"/>
      <protection/>
    </xf>
    <xf numFmtId="49" fontId="0" fillId="0" borderId="3" xfId="0" applyNumberFormat="1" applyBorder="1" applyAlignment="1" applyProtection="1">
      <alignment horizontal="center" vertical="center"/>
      <protection/>
    </xf>
    <xf numFmtId="49" fontId="0" fillId="0" borderId="4" xfId="0" applyNumberFormat="1" applyBorder="1" applyAlignment="1" applyProtection="1">
      <alignment horizontal="center" vertical="center"/>
      <protection/>
    </xf>
    <xf numFmtId="0" fontId="5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91" fontId="0" fillId="0" borderId="5" xfId="0" applyNumberFormat="1" applyBorder="1" applyAlignment="1" applyProtection="1">
      <alignment horizontal="center" vertical="center"/>
      <protection locked="0"/>
    </xf>
    <xf numFmtId="191" fontId="0" fillId="0" borderId="3" xfId="0" applyNumberFormat="1" applyBorder="1" applyAlignment="1" applyProtection="1">
      <alignment horizontal="center" vertical="center"/>
      <protection locked="0"/>
    </xf>
    <xf numFmtId="191" fontId="0" fillId="0" borderId="4" xfId="0" applyNumberFormat="1" applyBorder="1" applyAlignment="1" applyProtection="1">
      <alignment horizontal="center" vertical="center"/>
      <protection locked="0"/>
    </xf>
    <xf numFmtId="14" fontId="17" fillId="3" borderId="4" xfId="0" applyNumberFormat="1" applyFont="1" applyFill="1" applyBorder="1" applyAlignment="1">
      <alignment horizontal="center" vertical="center"/>
    </xf>
    <xf numFmtId="0" fontId="21" fillId="0" borderId="5" xfId="0" applyFont="1" applyBorder="1" applyAlignment="1" applyProtection="1">
      <alignment horizontal="left" vertical="center"/>
      <protection/>
    </xf>
    <xf numFmtId="0" fontId="21" fillId="0" borderId="3" xfId="0" applyFont="1" applyBorder="1" applyAlignment="1" applyProtection="1">
      <alignment horizontal="left" vertical="center"/>
      <protection/>
    </xf>
    <xf numFmtId="0" fontId="5" fillId="2" borderId="2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18" fillId="4" borderId="5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37" fontId="16" fillId="0" borderId="5" xfId="0" applyNumberFormat="1" applyFont="1" applyBorder="1" applyAlignment="1" applyProtection="1">
      <alignment horizontal="center" vertical="center"/>
      <protection/>
    </xf>
    <xf numFmtId="37" fontId="16" fillId="0" borderId="3" xfId="0" applyNumberFormat="1" applyFont="1" applyBorder="1" applyAlignment="1" applyProtection="1">
      <alignment horizontal="center" vertical="center"/>
      <protection/>
    </xf>
    <xf numFmtId="37" fontId="16" fillId="0" borderId="4" xfId="0" applyNumberFormat="1" applyFont="1" applyBorder="1" applyAlignment="1" applyProtection="1">
      <alignment horizontal="center" vertical="center"/>
      <protection/>
    </xf>
    <xf numFmtId="0" fontId="1" fillId="3" borderId="0" xfId="0" applyFont="1" applyFill="1" applyBorder="1" applyAlignment="1" applyProtection="1">
      <alignment horizontal="center" vertical="center"/>
      <protection/>
    </xf>
    <xf numFmtId="0" fontId="17" fillId="3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/>
      <protection/>
    </xf>
    <xf numFmtId="0" fontId="17" fillId="0" borderId="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3" borderId="0" xfId="0" applyFill="1" applyBorder="1" applyAlignment="1" applyProtection="1">
      <alignment horizontal="left"/>
      <protection/>
    </xf>
    <xf numFmtId="0" fontId="1" fillId="2" borderId="2" xfId="0" applyFont="1" applyFill="1" applyBorder="1" applyAlignment="1">
      <alignment horizontal="right" vertical="center"/>
    </xf>
    <xf numFmtId="190" fontId="0" fillId="0" borderId="5" xfId="0" applyNumberFormat="1" applyBorder="1" applyAlignment="1" applyProtection="1">
      <alignment horizontal="center" vertical="center"/>
      <protection locked="0"/>
    </xf>
    <xf numFmtId="190" fontId="0" fillId="0" borderId="3" xfId="0" applyNumberFormat="1" applyBorder="1" applyAlignment="1" applyProtection="1">
      <alignment horizontal="center" vertical="center"/>
      <protection locked="0"/>
    </xf>
    <xf numFmtId="190" fontId="0" fillId="0" borderId="4" xfId="0" applyNumberFormat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3" xfId="0" applyNumberFormat="1" applyBorder="1" applyAlignment="1" applyProtection="1">
      <alignment horizontal="left" vertical="center"/>
      <protection locked="0"/>
    </xf>
    <xf numFmtId="0" fontId="0" fillId="0" borderId="4" xfId="0" applyNumberFormat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>
      <alignment horizontal="center" vertical="center"/>
    </xf>
    <xf numFmtId="3" fontId="0" fillId="0" borderId="2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92" fontId="0" fillId="0" borderId="5" xfId="0" applyNumberFormat="1" applyBorder="1" applyAlignment="1" applyProtection="1">
      <alignment horizontal="center" vertical="center"/>
      <protection locked="0"/>
    </xf>
    <xf numFmtId="192" fontId="0" fillId="0" borderId="3" xfId="0" applyNumberFormat="1" applyBorder="1" applyAlignment="1" applyProtection="1">
      <alignment horizontal="center" vertical="center"/>
      <protection locked="0"/>
    </xf>
    <xf numFmtId="192" fontId="0" fillId="0" borderId="4" xfId="0" applyNumberFormat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17" fillId="4" borderId="7" xfId="0" applyFont="1" applyFill="1" applyBorder="1" applyAlignment="1">
      <alignment horizontal="center"/>
    </xf>
    <xf numFmtId="0" fontId="19" fillId="4" borderId="14" xfId="0" applyFont="1" applyFill="1" applyBorder="1" applyAlignment="1">
      <alignment horizontal="left"/>
    </xf>
    <xf numFmtId="0" fontId="19" fillId="4" borderId="0" xfId="0" applyFont="1" applyFill="1" applyBorder="1" applyAlignment="1">
      <alignment horizontal="left"/>
    </xf>
    <xf numFmtId="0" fontId="19" fillId="4" borderId="13" xfId="0" applyFont="1" applyFill="1" applyBorder="1" applyAlignment="1">
      <alignment horizontal="left"/>
    </xf>
    <xf numFmtId="0" fontId="20" fillId="4" borderId="14" xfId="0" applyFont="1" applyFill="1" applyBorder="1" applyAlignment="1">
      <alignment horizontal="left"/>
    </xf>
    <xf numFmtId="0" fontId="20" fillId="4" borderId="0" xfId="0" applyFont="1" applyFill="1" applyBorder="1" applyAlignment="1">
      <alignment horizontal="left"/>
    </xf>
    <xf numFmtId="0" fontId="20" fillId="4" borderId="13" xfId="0" applyFont="1" applyFill="1" applyBorder="1" applyAlignment="1">
      <alignment horizontal="left"/>
    </xf>
    <xf numFmtId="0" fontId="0" fillId="0" borderId="8" xfId="0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38" fontId="4" fillId="0" borderId="10" xfId="0" applyNumberFormat="1" applyFont="1" applyBorder="1" applyAlignment="1" applyProtection="1">
      <alignment horizontal="right" vertical="center"/>
      <protection locked="0"/>
    </xf>
    <xf numFmtId="38" fontId="4" fillId="0" borderId="6" xfId="0" applyNumberFormat="1" applyFont="1" applyBorder="1" applyAlignment="1" applyProtection="1">
      <alignment horizontal="right" vertical="center"/>
      <protection locked="0"/>
    </xf>
    <xf numFmtId="38" fontId="4" fillId="0" borderId="7" xfId="0" applyNumberFormat="1" applyFont="1" applyBorder="1" applyAlignment="1" applyProtection="1">
      <alignment horizontal="right" vertical="center"/>
      <protection locked="0"/>
    </xf>
    <xf numFmtId="38" fontId="4" fillId="0" borderId="11" xfId="0" applyNumberFormat="1" applyFont="1" applyBorder="1" applyAlignment="1" applyProtection="1">
      <alignment horizontal="right" vertical="center"/>
      <protection locked="0"/>
    </xf>
    <xf numFmtId="38" fontId="4" fillId="0" borderId="1" xfId="0" applyNumberFormat="1" applyFont="1" applyBorder="1" applyAlignment="1" applyProtection="1">
      <alignment horizontal="right" vertical="center"/>
      <protection locked="0"/>
    </xf>
    <xf numFmtId="38" fontId="4" fillId="0" borderId="12" xfId="0" applyNumberFormat="1" applyFont="1" applyBorder="1" applyAlignment="1" applyProtection="1">
      <alignment horizontal="right" vertical="center"/>
      <protection locked="0"/>
    </xf>
    <xf numFmtId="38" fontId="4" fillId="0" borderId="5" xfId="0" applyNumberFormat="1" applyFont="1" applyBorder="1" applyAlignment="1">
      <alignment horizontal="right"/>
    </xf>
    <xf numFmtId="38" fontId="4" fillId="0" borderId="3" xfId="0" applyNumberFormat="1" applyFont="1" applyBorder="1" applyAlignment="1">
      <alignment horizontal="right"/>
    </xf>
    <xf numFmtId="38" fontId="4" fillId="0" borderId="4" xfId="0" applyNumberFormat="1" applyFont="1" applyBorder="1" applyAlignment="1">
      <alignment horizontal="right"/>
    </xf>
    <xf numFmtId="39" fontId="4" fillId="2" borderId="5" xfId="0" applyNumberFormat="1" applyFont="1" applyFill="1" applyBorder="1" applyAlignment="1">
      <alignment horizontal="center"/>
    </xf>
    <xf numFmtId="39" fontId="4" fillId="2" borderId="4" xfId="0" applyNumberFormat="1" applyFont="1" applyFill="1" applyBorder="1" applyAlignment="1">
      <alignment horizontal="center"/>
    </xf>
    <xf numFmtId="0" fontId="4" fillId="0" borderId="5" xfId="0" applyFont="1" applyBorder="1" applyAlignment="1" applyProtection="1">
      <alignment horizontal="justify"/>
      <protection locked="0"/>
    </xf>
    <xf numFmtId="0" fontId="4" fillId="0" borderId="3" xfId="0" applyFont="1" applyBorder="1" applyAlignment="1" applyProtection="1">
      <alignment horizontal="justify"/>
      <protection locked="0"/>
    </xf>
    <xf numFmtId="0" fontId="4" fillId="0" borderId="4" xfId="0" applyFont="1" applyBorder="1" applyAlignment="1" applyProtection="1">
      <alignment horizontal="justify"/>
      <protection locked="0"/>
    </xf>
    <xf numFmtId="39" fontId="4" fillId="2" borderId="5" xfId="0" applyNumberFormat="1" applyFont="1" applyFill="1" applyBorder="1" applyAlignment="1" applyProtection="1">
      <alignment/>
      <protection/>
    </xf>
    <xf numFmtId="39" fontId="0" fillId="2" borderId="4" xfId="0" applyNumberFormat="1" applyFill="1" applyBorder="1" applyAlignment="1" applyProtection="1">
      <alignment/>
      <protection/>
    </xf>
    <xf numFmtId="186" fontId="4" fillId="2" borderId="5" xfId="0" applyNumberFormat="1" applyFont="1" applyFill="1" applyBorder="1" applyAlignment="1" applyProtection="1">
      <alignment horizontal="right"/>
      <protection/>
    </xf>
    <xf numFmtId="186" fontId="4" fillId="2" borderId="3" xfId="0" applyNumberFormat="1" applyFont="1" applyFill="1" applyBorder="1" applyAlignment="1" applyProtection="1">
      <alignment horizontal="right"/>
      <protection/>
    </xf>
    <xf numFmtId="186" fontId="4" fillId="2" borderId="4" xfId="0" applyNumberFormat="1" applyFont="1" applyFill="1" applyBorder="1" applyAlignment="1" applyProtection="1">
      <alignment horizontal="right"/>
      <protection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39" fontId="23" fillId="2" borderId="5" xfId="0" applyNumberFormat="1" applyFont="1" applyFill="1" applyBorder="1" applyAlignment="1">
      <alignment horizontal="center"/>
    </xf>
    <xf numFmtId="39" fontId="23" fillId="2" borderId="4" xfId="0" applyNumberFormat="1" applyFont="1" applyFill="1" applyBorder="1" applyAlignment="1">
      <alignment horizontal="center"/>
    </xf>
    <xf numFmtId="178" fontId="23" fillId="2" borderId="5" xfId="0" applyNumberFormat="1" applyFont="1" applyFill="1" applyBorder="1" applyAlignment="1">
      <alignment horizontal="center"/>
    </xf>
    <xf numFmtId="178" fontId="23" fillId="2" borderId="4" xfId="0" applyNumberFormat="1" applyFont="1" applyFill="1" applyBorder="1" applyAlignment="1">
      <alignment horizontal="center"/>
    </xf>
    <xf numFmtId="38" fontId="4" fillId="2" borderId="5" xfId="0" applyNumberFormat="1" applyFont="1" applyFill="1" applyBorder="1" applyAlignment="1" applyProtection="1">
      <alignment horizontal="right"/>
      <protection/>
    </xf>
    <xf numFmtId="38" fontId="4" fillId="2" borderId="3" xfId="0" applyNumberFormat="1" applyFont="1" applyFill="1" applyBorder="1" applyAlignment="1" applyProtection="1">
      <alignment horizontal="right"/>
      <protection/>
    </xf>
    <xf numFmtId="38" fontId="4" fillId="2" borderId="4" xfId="0" applyNumberFormat="1" applyFont="1" applyFill="1" applyBorder="1" applyAlignment="1" applyProtection="1">
      <alignment horizontal="right"/>
      <protection/>
    </xf>
    <xf numFmtId="38" fontId="4" fillId="0" borderId="5" xfId="0" applyNumberFormat="1" applyFont="1" applyBorder="1" applyAlignment="1" applyProtection="1">
      <alignment horizontal="right"/>
      <protection locked="0"/>
    </xf>
    <xf numFmtId="38" fontId="4" fillId="0" borderId="3" xfId="0" applyNumberFormat="1" applyFont="1" applyBorder="1" applyAlignment="1" applyProtection="1">
      <alignment horizontal="right"/>
      <protection locked="0"/>
    </xf>
    <xf numFmtId="38" fontId="4" fillId="0" borderId="4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4" fillId="2" borderId="5" xfId="0" applyNumberFormat="1" applyFont="1" applyFill="1" applyBorder="1" applyAlignment="1" applyProtection="1">
      <alignment horizontal="center"/>
      <protection/>
    </xf>
    <xf numFmtId="49" fontId="4" fillId="2" borderId="3" xfId="0" applyNumberFormat="1" applyFont="1" applyFill="1" applyBorder="1" applyAlignment="1" applyProtection="1">
      <alignment horizontal="center"/>
      <protection/>
    </xf>
    <xf numFmtId="49" fontId="4" fillId="2" borderId="4" xfId="0" applyNumberFormat="1" applyFont="1" applyFill="1" applyBorder="1" applyAlignment="1" applyProtection="1">
      <alignment horizontal="center"/>
      <protection/>
    </xf>
    <xf numFmtId="38" fontId="23" fillId="2" borderId="5" xfId="0" applyNumberFormat="1" applyFont="1" applyFill="1" applyBorder="1" applyAlignment="1" applyProtection="1">
      <alignment horizontal="right"/>
      <protection/>
    </xf>
    <xf numFmtId="38" fontId="23" fillId="2" borderId="3" xfId="0" applyNumberFormat="1" applyFont="1" applyFill="1" applyBorder="1" applyAlignment="1" applyProtection="1">
      <alignment horizontal="right"/>
      <protection/>
    </xf>
    <xf numFmtId="38" fontId="23" fillId="2" borderId="4" xfId="0" applyNumberFormat="1" applyFont="1" applyFill="1" applyBorder="1" applyAlignment="1" applyProtection="1">
      <alignment horizontal="right"/>
      <protection/>
    </xf>
    <xf numFmtId="39" fontId="23" fillId="2" borderId="5" xfId="0" applyNumberFormat="1" applyFont="1" applyFill="1" applyBorder="1" applyAlignment="1" applyProtection="1">
      <alignment horizontal="center"/>
      <protection/>
    </xf>
    <xf numFmtId="39" fontId="23" fillId="2" borderId="4" xfId="0" applyNumberFormat="1" applyFont="1" applyFill="1" applyBorder="1" applyAlignment="1" applyProtection="1">
      <alignment horizontal="center"/>
      <protection/>
    </xf>
    <xf numFmtId="178" fontId="23" fillId="2" borderId="5" xfId="0" applyNumberFormat="1" applyFont="1" applyFill="1" applyBorder="1" applyAlignment="1" applyProtection="1">
      <alignment horizontal="center"/>
      <protection/>
    </xf>
    <xf numFmtId="178" fontId="23" fillId="2" borderId="4" xfId="0" applyNumberFormat="1" applyFont="1" applyFill="1" applyBorder="1" applyAlignment="1" applyProtection="1">
      <alignment horizontal="center"/>
      <protection/>
    </xf>
    <xf numFmtId="178" fontId="13" fillId="2" borderId="5" xfId="0" applyNumberFormat="1" applyFont="1" applyFill="1" applyBorder="1" applyAlignment="1">
      <alignment horizontal="center"/>
    </xf>
    <xf numFmtId="178" fontId="13" fillId="2" borderId="4" xfId="0" applyNumberFormat="1" applyFont="1" applyFill="1" applyBorder="1" applyAlignment="1">
      <alignment horizontal="center"/>
    </xf>
    <xf numFmtId="38" fontId="13" fillId="0" borderId="5" xfId="0" applyNumberFormat="1" applyFont="1" applyBorder="1" applyAlignment="1">
      <alignment horizontal="right"/>
    </xf>
    <xf numFmtId="38" fontId="13" fillId="0" borderId="3" xfId="0" applyNumberFormat="1" applyFont="1" applyBorder="1" applyAlignment="1">
      <alignment horizontal="right"/>
    </xf>
    <xf numFmtId="38" fontId="13" fillId="0" borderId="4" xfId="0" applyNumberFormat="1" applyFont="1" applyBorder="1" applyAlignment="1">
      <alignment horizontal="right"/>
    </xf>
    <xf numFmtId="38" fontId="14" fillId="3" borderId="5" xfId="0" applyNumberFormat="1" applyFont="1" applyFill="1" applyBorder="1" applyAlignment="1" applyProtection="1">
      <alignment horizontal="right"/>
      <protection/>
    </xf>
    <xf numFmtId="38" fontId="14" fillId="3" borderId="3" xfId="0" applyNumberFormat="1" applyFont="1" applyFill="1" applyBorder="1" applyAlignment="1" applyProtection="1">
      <alignment horizontal="right"/>
      <protection/>
    </xf>
    <xf numFmtId="38" fontId="14" fillId="3" borderId="4" xfId="0" applyNumberFormat="1" applyFont="1" applyFill="1" applyBorder="1" applyAlignment="1" applyProtection="1">
      <alignment horizontal="right"/>
      <protection/>
    </xf>
    <xf numFmtId="2" fontId="4" fillId="2" borderId="3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38" fontId="4" fillId="0" borderId="11" xfId="0" applyNumberFormat="1" applyFont="1" applyBorder="1" applyAlignment="1">
      <alignment horizontal="right"/>
    </xf>
    <xf numFmtId="38" fontId="4" fillId="0" borderId="1" xfId="0" applyNumberFormat="1" applyFont="1" applyBorder="1" applyAlignment="1">
      <alignment horizontal="right"/>
    </xf>
    <xf numFmtId="38" fontId="4" fillId="0" borderId="12" xfId="0" applyNumberFormat="1" applyFont="1" applyBorder="1" applyAlignment="1">
      <alignment horizontal="right"/>
    </xf>
    <xf numFmtId="0" fontId="2" fillId="0" borderId="0" xfId="0" applyFont="1" applyBorder="1" applyAlignment="1" applyProtection="1">
      <alignment horizontal="left"/>
      <protection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40" fontId="0" fillId="2" borderId="5" xfId="0" applyNumberFormat="1" applyFill="1" applyBorder="1" applyAlignment="1">
      <alignment horizontal="center"/>
    </xf>
    <xf numFmtId="40" fontId="0" fillId="2" borderId="3" xfId="0" applyNumberFormat="1" applyFill="1" applyBorder="1" applyAlignment="1">
      <alignment horizontal="center"/>
    </xf>
    <xf numFmtId="40" fontId="0" fillId="2" borderId="4" xfId="0" applyNumberFormat="1" applyFill="1" applyBorder="1" applyAlignment="1">
      <alignment horizontal="center"/>
    </xf>
    <xf numFmtId="38" fontId="5" fillId="2" borderId="5" xfId="0" applyNumberFormat="1" applyFont="1" applyFill="1" applyBorder="1" applyAlignment="1">
      <alignment horizontal="right"/>
    </xf>
    <xf numFmtId="38" fontId="5" fillId="2" borderId="3" xfId="0" applyNumberFormat="1" applyFont="1" applyFill="1" applyBorder="1" applyAlignment="1">
      <alignment horizontal="right"/>
    </xf>
    <xf numFmtId="38" fontId="5" fillId="2" borderId="4" xfId="0" applyNumberFormat="1" applyFont="1" applyFill="1" applyBorder="1" applyAlignment="1">
      <alignment horizontal="right"/>
    </xf>
    <xf numFmtId="38" fontId="0" fillId="0" borderId="5" xfId="0" applyNumberFormat="1" applyBorder="1" applyAlignment="1">
      <alignment horizontal="center"/>
    </xf>
    <xf numFmtId="38" fontId="0" fillId="0" borderId="3" xfId="0" applyNumberFormat="1" applyBorder="1" applyAlignment="1">
      <alignment horizontal="center"/>
    </xf>
    <xf numFmtId="38" fontId="0" fillId="0" borderId="4" xfId="0" applyNumberFormat="1" applyBorder="1" applyAlignment="1">
      <alignment horizontal="center"/>
    </xf>
    <xf numFmtId="38" fontId="4" fillId="0" borderId="10" xfId="0" applyNumberFormat="1" applyFont="1" applyBorder="1" applyAlignment="1" applyProtection="1">
      <alignment horizontal="right"/>
      <protection locked="0"/>
    </xf>
    <xf numFmtId="38" fontId="4" fillId="0" borderId="6" xfId="0" applyNumberFormat="1" applyFont="1" applyBorder="1" applyAlignment="1" applyProtection="1">
      <alignment horizontal="right"/>
      <protection locked="0"/>
    </xf>
    <xf numFmtId="38" fontId="4" fillId="0" borderId="7" xfId="0" applyNumberFormat="1" applyFont="1" applyBorder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 applyProtection="1">
      <alignment horizontal="center"/>
      <protection/>
    </xf>
    <xf numFmtId="38" fontId="4" fillId="2" borderId="5" xfId="0" applyNumberFormat="1" applyFont="1" applyFill="1" applyBorder="1" applyAlignment="1" applyProtection="1" quotePrefix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10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88" fontId="1" fillId="2" borderId="5" xfId="0" applyNumberFormat="1" applyFont="1" applyFill="1" applyBorder="1" applyAlignment="1">
      <alignment horizontal="center"/>
    </xf>
    <xf numFmtId="188" fontId="1" fillId="2" borderId="3" xfId="0" applyNumberFormat="1" applyFont="1" applyFill="1" applyBorder="1" applyAlignment="1">
      <alignment horizontal="center"/>
    </xf>
    <xf numFmtId="188" fontId="1" fillId="2" borderId="4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0" borderId="5" xfId="0" applyBorder="1" applyAlignment="1" applyProtection="1">
      <alignment horizontal="left"/>
      <protection/>
    </xf>
    <xf numFmtId="0" fontId="0" fillId="0" borderId="3" xfId="0" applyBorder="1" applyAlignment="1" applyProtection="1">
      <alignment horizontal="left"/>
      <protection/>
    </xf>
    <xf numFmtId="0" fontId="0" fillId="0" borderId="4" xfId="0" applyBorder="1" applyAlignment="1" applyProtection="1">
      <alignment horizontal="left"/>
      <protection/>
    </xf>
    <xf numFmtId="188" fontId="0" fillId="0" borderId="5" xfId="0" applyNumberFormat="1" applyBorder="1" applyAlignment="1" applyProtection="1">
      <alignment horizontal="center"/>
      <protection/>
    </xf>
    <xf numFmtId="188" fontId="0" fillId="0" borderId="3" xfId="0" applyNumberFormat="1" applyBorder="1" applyAlignment="1" applyProtection="1">
      <alignment horizontal="center"/>
      <protection/>
    </xf>
    <xf numFmtId="188" fontId="0" fillId="0" borderId="4" xfId="0" applyNumberFormat="1" applyBorder="1" applyAlignment="1" applyProtection="1">
      <alignment horizontal="center"/>
      <protection/>
    </xf>
    <xf numFmtId="0" fontId="0" fillId="0" borderId="5" xfId="0" applyNumberFormat="1" applyBorder="1" applyAlignment="1" applyProtection="1">
      <alignment horizontal="center"/>
      <protection/>
    </xf>
    <xf numFmtId="0" fontId="0" fillId="0" borderId="3" xfId="0" applyNumberFormat="1" applyBorder="1" applyAlignment="1" applyProtection="1">
      <alignment horizontal="center"/>
      <protection/>
    </xf>
    <xf numFmtId="0" fontId="0" fillId="0" borderId="4" xfId="0" applyNumberFormat="1" applyBorder="1" applyAlignment="1" applyProtection="1">
      <alignment horizontal="center"/>
      <protection/>
    </xf>
    <xf numFmtId="0" fontId="0" fillId="0" borderId="5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2" borderId="5" xfId="0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3" fontId="0" fillId="0" borderId="5" xfId="0" applyNumberFormat="1" applyBorder="1" applyAlignment="1" applyProtection="1">
      <alignment horizontal="center"/>
      <protection/>
    </xf>
    <xf numFmtId="3" fontId="0" fillId="0" borderId="3" xfId="0" applyNumberFormat="1" applyBorder="1" applyAlignment="1" applyProtection="1">
      <alignment horizontal="center"/>
      <protection/>
    </xf>
    <xf numFmtId="3" fontId="0" fillId="0" borderId="4" xfId="0" applyNumberFormat="1" applyBorder="1" applyAlignment="1" applyProtection="1">
      <alignment horizontal="center"/>
      <protection/>
    </xf>
    <xf numFmtId="0" fontId="0" fillId="0" borderId="1" xfId="0" applyBorder="1" applyAlignment="1">
      <alignment horizontal="center"/>
    </xf>
    <xf numFmtId="0" fontId="1" fillId="2" borderId="5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/>
    </xf>
    <xf numFmtId="188" fontId="1" fillId="2" borderId="5" xfId="0" applyNumberFormat="1" applyFont="1" applyFill="1" applyBorder="1" applyAlignment="1" applyProtection="1">
      <alignment horizontal="center"/>
      <protection/>
    </xf>
    <xf numFmtId="188" fontId="1" fillId="2" borderId="3" xfId="0" applyNumberFormat="1" applyFont="1" applyFill="1" applyBorder="1" applyAlignment="1" applyProtection="1">
      <alignment horizontal="center"/>
      <protection/>
    </xf>
    <xf numFmtId="188" fontId="1" fillId="2" borderId="4" xfId="0" applyNumberFormat="1" applyFont="1" applyFill="1" applyBorder="1" applyAlignment="1" applyProtection="1">
      <alignment horizontal="center"/>
      <protection/>
    </xf>
    <xf numFmtId="15" fontId="4" fillId="0" borderId="5" xfId="0" applyNumberFormat="1" applyFont="1" applyBorder="1" applyAlignment="1" applyProtection="1">
      <alignment horizontal="left"/>
      <protection locked="0"/>
    </xf>
    <xf numFmtId="15" fontId="4" fillId="0" borderId="3" xfId="0" applyNumberFormat="1" applyFont="1" applyBorder="1" applyAlignment="1" applyProtection="1">
      <alignment horizontal="left"/>
      <protection locked="0"/>
    </xf>
    <xf numFmtId="15" fontId="4" fillId="0" borderId="4" xfId="0" applyNumberFormat="1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left"/>
    </xf>
    <xf numFmtId="188" fontId="0" fillId="3" borderId="5" xfId="0" applyNumberFormat="1" applyFill="1" applyBorder="1" applyAlignment="1">
      <alignment horizontal="center"/>
    </xf>
    <xf numFmtId="188" fontId="0" fillId="3" borderId="4" xfId="0" applyNumberFormat="1" applyFill="1" applyBorder="1" applyAlignment="1">
      <alignment horizontal="center"/>
    </xf>
  </cellXfs>
  <cellStyles count="7">
    <cellStyle name="Normal" xfId="0"/>
    <cellStyle name="Currency" xfId="15"/>
    <cellStyle name="Currency [0]" xfId="16"/>
    <cellStyle name="Normal_Dados" xfId="17"/>
    <cellStyle name="Percent" xfId="18"/>
    <cellStyle name="Comma" xfId="19"/>
    <cellStyle name="Comma [0]" xfId="20"/>
  </cellStyles>
  <dxfs count="4">
    <dxf>
      <font>
        <color rgb="FFFF0000"/>
      </font>
      <border/>
    </dxf>
    <dxf>
      <font>
        <color rgb="FF0000FF"/>
      </font>
      <border/>
    </dxf>
    <dxf>
      <font>
        <color rgb="FFC0C0C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855"/>
  <sheetViews>
    <sheetView showGridLines="0" tabSelected="1" workbookViewId="0" topLeftCell="A1">
      <selection activeCell="L13" sqref="L13:W13"/>
    </sheetView>
  </sheetViews>
  <sheetFormatPr defaultColWidth="9.140625" defaultRowHeight="12.75"/>
  <cols>
    <col min="1" max="2" width="3.140625" style="0" customWidth="1"/>
    <col min="3" max="3" width="4.8515625" style="0" customWidth="1"/>
    <col min="4" max="4" width="3.140625" style="0" customWidth="1"/>
    <col min="5" max="5" width="1.57421875" style="0" customWidth="1"/>
    <col min="6" max="14" width="3.140625" style="0" customWidth="1"/>
    <col min="15" max="15" width="2.00390625" style="0" customWidth="1"/>
    <col min="16" max="16" width="4.00390625" style="0" customWidth="1"/>
    <col min="17" max="22" width="3.140625" style="0" customWidth="1"/>
    <col min="23" max="23" width="5.00390625" style="0" customWidth="1"/>
    <col min="24" max="24" width="2.00390625" style="0" customWidth="1"/>
    <col min="25" max="25" width="4.00390625" style="0" customWidth="1"/>
    <col min="26" max="29" width="3.140625" style="0" customWidth="1"/>
    <col min="30" max="30" width="2.140625" style="0" customWidth="1"/>
    <col min="31" max="50" width="3.140625" style="0" customWidth="1"/>
    <col min="51" max="51" width="3.140625" style="11" customWidth="1"/>
    <col min="52" max="52" width="19.140625" style="175" hidden="1" customWidth="1"/>
    <col min="53" max="53" width="23.140625" style="175" hidden="1" customWidth="1"/>
    <col min="54" max="54" width="17.00390625" style="175" hidden="1" customWidth="1"/>
    <col min="55" max="66" width="12.57421875" style="175" hidden="1" customWidth="1"/>
    <col min="67" max="67" width="12.57421875" style="176" hidden="1" customWidth="1"/>
    <col min="68" max="68" width="12.57421875" style="11" customWidth="1"/>
    <col min="69" max="69" width="12.57421875" style="0" customWidth="1"/>
    <col min="70" max="16384" width="3.140625" style="0" customWidth="1"/>
  </cols>
  <sheetData>
    <row r="1" spans="1:67" ht="18.75" customHeight="1">
      <c r="A1" s="259" t="s">
        <v>2805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1"/>
      <c r="AZ1" s="175" t="s">
        <v>779</v>
      </c>
      <c r="BA1" s="175" t="s">
        <v>2809</v>
      </c>
      <c r="BB1" s="175" t="s">
        <v>2810</v>
      </c>
      <c r="BC1" s="175" t="s">
        <v>2811</v>
      </c>
      <c r="BD1" s="175" t="s">
        <v>2812</v>
      </c>
      <c r="BE1" s="175" t="s">
        <v>2813</v>
      </c>
      <c r="BF1" s="175" t="s">
        <v>2814</v>
      </c>
      <c r="BG1" s="175" t="s">
        <v>2815</v>
      </c>
      <c r="BH1" s="175" t="s">
        <v>2816</v>
      </c>
      <c r="BI1" s="175" t="s">
        <v>2817</v>
      </c>
      <c r="BJ1" s="175" t="s">
        <v>2818</v>
      </c>
      <c r="BK1" s="175" t="s">
        <v>2819</v>
      </c>
      <c r="BL1" s="175" t="s">
        <v>2820</v>
      </c>
      <c r="BM1" s="175" t="s">
        <v>2821</v>
      </c>
      <c r="BN1" s="175" t="s">
        <v>2822</v>
      </c>
      <c r="BO1" s="176" t="s">
        <v>2823</v>
      </c>
    </row>
    <row r="2" spans="1:67" ht="6.75" customHeight="1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60"/>
      <c r="AZ2" s="177"/>
      <c r="BA2" s="177" t="s">
        <v>2809</v>
      </c>
      <c r="BB2" s="177" t="s">
        <v>2810</v>
      </c>
      <c r="BC2" s="177" t="s">
        <v>2811</v>
      </c>
      <c r="BD2" s="177" t="s">
        <v>2812</v>
      </c>
      <c r="BE2" s="177" t="s">
        <v>2813</v>
      </c>
      <c r="BF2" s="177" t="s">
        <v>2814</v>
      </c>
      <c r="BG2" s="177" t="s">
        <v>2815</v>
      </c>
      <c r="BH2" s="177" t="s">
        <v>2816</v>
      </c>
      <c r="BI2" s="177" t="s">
        <v>2817</v>
      </c>
      <c r="BJ2" s="177" t="s">
        <v>2818</v>
      </c>
      <c r="BK2" s="177" t="s">
        <v>2819</v>
      </c>
      <c r="BL2" s="177" t="s">
        <v>2820</v>
      </c>
      <c r="BM2" s="177" t="s">
        <v>2821</v>
      </c>
      <c r="BN2" s="177" t="s">
        <v>2822</v>
      </c>
      <c r="BO2" s="178" t="s">
        <v>2823</v>
      </c>
    </row>
    <row r="3" spans="1:68" s="161" customFormat="1" ht="20.25" customHeight="1">
      <c r="A3" s="262" t="s">
        <v>4709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4"/>
      <c r="AY3" s="11"/>
      <c r="AZ3" s="179" t="s">
        <v>780</v>
      </c>
      <c r="BA3" s="179" t="s">
        <v>4117</v>
      </c>
      <c r="BB3" s="179" t="s">
        <v>901</v>
      </c>
      <c r="BC3" s="179" t="s">
        <v>2824</v>
      </c>
      <c r="BD3" s="179" t="s">
        <v>2825</v>
      </c>
      <c r="BE3" s="179" t="s">
        <v>901</v>
      </c>
      <c r="BF3" s="179" t="s">
        <v>901</v>
      </c>
      <c r="BG3" s="179" t="s">
        <v>901</v>
      </c>
      <c r="BH3" s="179" t="s">
        <v>901</v>
      </c>
      <c r="BI3" s="179" t="s">
        <v>901</v>
      </c>
      <c r="BJ3" s="179" t="s">
        <v>901</v>
      </c>
      <c r="BK3" s="179" t="s">
        <v>901</v>
      </c>
      <c r="BL3" s="179" t="s">
        <v>901</v>
      </c>
      <c r="BM3" s="179" t="s">
        <v>901</v>
      </c>
      <c r="BN3" s="179" t="s">
        <v>1029</v>
      </c>
      <c r="BO3" s="180">
        <v>6447</v>
      </c>
      <c r="BP3" s="11"/>
    </row>
    <row r="4" spans="1:68" s="162" customFormat="1" ht="18.75" customHeight="1">
      <c r="A4" s="265" t="s">
        <v>2806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7"/>
      <c r="AY4" s="11"/>
      <c r="AZ4" s="179" t="s">
        <v>781</v>
      </c>
      <c r="BA4" s="179" t="s">
        <v>4118</v>
      </c>
      <c r="BB4" s="179" t="s">
        <v>901</v>
      </c>
      <c r="BC4" s="179" t="s">
        <v>2826</v>
      </c>
      <c r="BD4" s="179" t="s">
        <v>2827</v>
      </c>
      <c r="BE4" s="179" t="s">
        <v>901</v>
      </c>
      <c r="BF4" s="179" t="s">
        <v>1030</v>
      </c>
      <c r="BG4" s="179" t="s">
        <v>901</v>
      </c>
      <c r="BH4" s="179" t="s">
        <v>901</v>
      </c>
      <c r="BI4" s="179" t="s">
        <v>901</v>
      </c>
      <c r="BJ4" s="179" t="s">
        <v>901</v>
      </c>
      <c r="BK4" s="179" t="s">
        <v>901</v>
      </c>
      <c r="BL4" s="179" t="s">
        <v>901</v>
      </c>
      <c r="BM4" s="179" t="s">
        <v>901</v>
      </c>
      <c r="BN4" s="179" t="s">
        <v>1031</v>
      </c>
      <c r="BO4" s="180">
        <v>22330</v>
      </c>
      <c r="BP4" s="11"/>
    </row>
    <row r="5" spans="1:68" s="162" customFormat="1" ht="18" customHeight="1">
      <c r="A5" s="163"/>
      <c r="B5" s="164" t="s">
        <v>2807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5"/>
      <c r="AY5" s="11"/>
      <c r="AZ5" s="179" t="s">
        <v>782</v>
      </c>
      <c r="BA5" s="179" t="s">
        <v>2828</v>
      </c>
      <c r="BB5" s="179" t="s">
        <v>901</v>
      </c>
      <c r="BC5" s="179" t="s">
        <v>2829</v>
      </c>
      <c r="BD5" s="179" t="s">
        <v>2830</v>
      </c>
      <c r="BE5" s="179" t="s">
        <v>2831</v>
      </c>
      <c r="BF5" s="179" t="s">
        <v>901</v>
      </c>
      <c r="BG5" s="179" t="s">
        <v>901</v>
      </c>
      <c r="BH5" s="179" t="s">
        <v>901</v>
      </c>
      <c r="BI5" s="179" t="s">
        <v>901</v>
      </c>
      <c r="BJ5" s="179" t="s">
        <v>901</v>
      </c>
      <c r="BK5" s="179" t="s">
        <v>901</v>
      </c>
      <c r="BL5" s="179" t="s">
        <v>901</v>
      </c>
      <c r="BM5" s="179" t="s">
        <v>901</v>
      </c>
      <c r="BN5" s="179" t="s">
        <v>1032</v>
      </c>
      <c r="BO5" s="180">
        <v>13322</v>
      </c>
      <c r="BP5" s="11"/>
    </row>
    <row r="6" spans="52:67" ht="15" customHeight="1">
      <c r="AZ6" s="179" t="s">
        <v>783</v>
      </c>
      <c r="BA6" s="179" t="s">
        <v>4119</v>
      </c>
      <c r="BB6" s="179" t="s">
        <v>901</v>
      </c>
      <c r="BC6" s="179" t="s">
        <v>2832</v>
      </c>
      <c r="BD6" s="179" t="s">
        <v>2833</v>
      </c>
      <c r="BE6" s="179" t="s">
        <v>901</v>
      </c>
      <c r="BF6" s="179" t="s">
        <v>901</v>
      </c>
      <c r="BG6" s="179" t="s">
        <v>901</v>
      </c>
      <c r="BH6" s="179" t="s">
        <v>901</v>
      </c>
      <c r="BI6" s="179" t="s">
        <v>901</v>
      </c>
      <c r="BJ6" s="179" t="s">
        <v>901</v>
      </c>
      <c r="BK6" s="179" t="s">
        <v>901</v>
      </c>
      <c r="BL6" s="179" t="s">
        <v>901</v>
      </c>
      <c r="BM6" s="179" t="s">
        <v>901</v>
      </c>
      <c r="BN6" s="179" t="s">
        <v>1033</v>
      </c>
      <c r="BO6" s="180">
        <v>3879</v>
      </c>
    </row>
    <row r="7" spans="1:68" s="22" customFormat="1" ht="32.25" customHeight="1">
      <c r="A7" s="208" t="s">
        <v>1644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170"/>
      <c r="AC7" s="170" t="s">
        <v>4993</v>
      </c>
      <c r="AD7" s="171"/>
      <c r="AY7" s="24"/>
      <c r="AZ7" s="179" t="s">
        <v>784</v>
      </c>
      <c r="BA7" s="179" t="s">
        <v>4120</v>
      </c>
      <c r="BB7" s="179" t="s">
        <v>901</v>
      </c>
      <c r="BC7" s="179" t="s">
        <v>2834</v>
      </c>
      <c r="BD7" s="179" t="s">
        <v>2835</v>
      </c>
      <c r="BE7" s="179" t="s">
        <v>2836</v>
      </c>
      <c r="BF7" s="179" t="s">
        <v>2837</v>
      </c>
      <c r="BG7" s="179" t="s">
        <v>901</v>
      </c>
      <c r="BH7" s="179" t="s">
        <v>901</v>
      </c>
      <c r="BI7" s="179" t="s">
        <v>901</v>
      </c>
      <c r="BJ7" s="179" t="s">
        <v>901</v>
      </c>
      <c r="BK7" s="179" t="s">
        <v>901</v>
      </c>
      <c r="BL7" s="179" t="s">
        <v>901</v>
      </c>
      <c r="BM7" s="179" t="s">
        <v>901</v>
      </c>
      <c r="BN7" s="179" t="s">
        <v>3870</v>
      </c>
      <c r="BO7" s="180">
        <v>11455</v>
      </c>
      <c r="BP7" s="24"/>
    </row>
    <row r="8" spans="51:68" s="22" customFormat="1" ht="6" customHeight="1">
      <c r="AY8" s="24"/>
      <c r="AZ8" s="179" t="s">
        <v>785</v>
      </c>
      <c r="BA8" s="179" t="s">
        <v>2838</v>
      </c>
      <c r="BB8" s="179" t="s">
        <v>902</v>
      </c>
      <c r="BC8" s="179" t="s">
        <v>2839</v>
      </c>
      <c r="BD8" s="179" t="s">
        <v>2840</v>
      </c>
      <c r="BE8" s="179" t="s">
        <v>2841</v>
      </c>
      <c r="BF8" s="179" t="s">
        <v>2841</v>
      </c>
      <c r="BG8" s="179" t="s">
        <v>901</v>
      </c>
      <c r="BH8" s="179" t="s">
        <v>901</v>
      </c>
      <c r="BI8" s="179" t="s">
        <v>901</v>
      </c>
      <c r="BJ8" s="179" t="s">
        <v>901</v>
      </c>
      <c r="BK8" s="179" t="s">
        <v>901</v>
      </c>
      <c r="BL8" s="179" t="s">
        <v>901</v>
      </c>
      <c r="BM8" s="179" t="s">
        <v>901</v>
      </c>
      <c r="BN8" s="179" t="s">
        <v>2842</v>
      </c>
      <c r="BO8" s="180">
        <v>17719</v>
      </c>
      <c r="BP8" s="24"/>
    </row>
    <row r="9" spans="1:68" s="22" customFormat="1" ht="21" customHeight="1">
      <c r="A9" s="208" t="s">
        <v>2801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6"/>
      <c r="AY9" s="24"/>
      <c r="AZ9" s="179" t="s">
        <v>786</v>
      </c>
      <c r="BA9" s="179" t="s">
        <v>4121</v>
      </c>
      <c r="BB9" s="179" t="s">
        <v>901</v>
      </c>
      <c r="BC9" s="179" t="s">
        <v>4994</v>
      </c>
      <c r="BD9" s="179" t="s">
        <v>4995</v>
      </c>
      <c r="BE9" s="179" t="s">
        <v>4996</v>
      </c>
      <c r="BF9" s="179" t="s">
        <v>901</v>
      </c>
      <c r="BG9" s="179" t="s">
        <v>901</v>
      </c>
      <c r="BH9" s="179" t="s">
        <v>901</v>
      </c>
      <c r="BI9" s="179" t="s">
        <v>901</v>
      </c>
      <c r="BJ9" s="179" t="s">
        <v>901</v>
      </c>
      <c r="BK9" s="179" t="s">
        <v>901</v>
      </c>
      <c r="BL9" s="179" t="s">
        <v>901</v>
      </c>
      <c r="BM9" s="179" t="s">
        <v>901</v>
      </c>
      <c r="BN9" s="179" t="s">
        <v>3871</v>
      </c>
      <c r="BO9" s="180">
        <v>2185</v>
      </c>
      <c r="BP9" s="24"/>
    </row>
    <row r="10" spans="52:67" ht="6" customHeight="1">
      <c r="AZ10" s="179" t="s">
        <v>787</v>
      </c>
      <c r="BA10" s="179" t="s">
        <v>4122</v>
      </c>
      <c r="BB10" s="179" t="s">
        <v>901</v>
      </c>
      <c r="BC10" s="179" t="s">
        <v>4997</v>
      </c>
      <c r="BD10" s="179" t="s">
        <v>4998</v>
      </c>
      <c r="BE10" s="179" t="s">
        <v>901</v>
      </c>
      <c r="BF10" s="179" t="s">
        <v>901</v>
      </c>
      <c r="BG10" s="179" t="s">
        <v>901</v>
      </c>
      <c r="BH10" s="179" t="s">
        <v>901</v>
      </c>
      <c r="BI10" s="179" t="s">
        <v>901</v>
      </c>
      <c r="BJ10" s="179" t="s">
        <v>901</v>
      </c>
      <c r="BK10" s="179" t="s">
        <v>901</v>
      </c>
      <c r="BL10" s="179" t="s">
        <v>901</v>
      </c>
      <c r="BM10" s="179" t="s">
        <v>901</v>
      </c>
      <c r="BN10" s="179" t="s">
        <v>3872</v>
      </c>
      <c r="BO10" s="180">
        <v>3568</v>
      </c>
    </row>
    <row r="11" spans="1:68" s="22" customFormat="1" ht="20.25" customHeight="1">
      <c r="A11" s="207" t="s">
        <v>561</v>
      </c>
      <c r="B11" s="207"/>
      <c r="C11" s="207"/>
      <c r="D11" s="202" t="s">
        <v>2767</v>
      </c>
      <c r="E11" s="203"/>
      <c r="F11" s="203"/>
      <c r="G11" s="203"/>
      <c r="H11" s="204"/>
      <c r="I11" s="205" t="s">
        <v>2802</v>
      </c>
      <c r="J11" s="200"/>
      <c r="K11" s="200"/>
      <c r="L11" s="200"/>
      <c r="M11" s="200"/>
      <c r="N11" s="201"/>
      <c r="O11" s="199">
        <v>37286</v>
      </c>
      <c r="P11" s="196"/>
      <c r="Q11" s="196"/>
      <c r="R11" s="196"/>
      <c r="S11" s="197"/>
      <c r="T11" s="205" t="s">
        <v>2803</v>
      </c>
      <c r="U11" s="200"/>
      <c r="V11" s="200"/>
      <c r="W11" s="200"/>
      <c r="X11" s="200"/>
      <c r="Y11" s="200"/>
      <c r="Z11" s="201"/>
      <c r="AA11" s="198" t="str">
        <f>IF(AE11=0,AF11,AE11)</f>
        <v>15/02/02</v>
      </c>
      <c r="AB11" s="195"/>
      <c r="AC11" s="195"/>
      <c r="AD11" s="213"/>
      <c r="AE11" s="189" t="str">
        <f>IF(D11="28/02/01","15/04/01",IF(D11="30/04/01","15/06/01",IF(D11="30/06/01","15/08/01",IF(D11="31/08/01","15/10/01",IF(D11="31/10/01","15/12/01",IF(D11="31/12/01","15/02/02",0))))))</f>
        <v>15/02/02</v>
      </c>
      <c r="AF11" s="189">
        <f>IF(D11="28/02/02","15/04/02",IF(D11="30/04/02","15/06/02",IF(D11="30/06/02","15/08/02",IF(D11="31/08/02","15/10/02",IF(D11="31/10/02","15/12/02",IF(D11="31/12/02","15/02/03",0))))))</f>
        <v>0</v>
      </c>
      <c r="AY11" s="24"/>
      <c r="AZ11" s="179" t="s">
        <v>788</v>
      </c>
      <c r="BA11" s="179" t="s">
        <v>4999</v>
      </c>
      <c r="BB11" s="179" t="s">
        <v>901</v>
      </c>
      <c r="BC11" s="179" t="s">
        <v>5000</v>
      </c>
      <c r="BD11" s="179" t="s">
        <v>5001</v>
      </c>
      <c r="BE11" s="179" t="s">
        <v>901</v>
      </c>
      <c r="BF11" s="179" t="s">
        <v>901</v>
      </c>
      <c r="BG11" s="179" t="s">
        <v>901</v>
      </c>
      <c r="BH11" s="179" t="s">
        <v>901</v>
      </c>
      <c r="BI11" s="179" t="s">
        <v>901</v>
      </c>
      <c r="BJ11" s="179" t="s">
        <v>901</v>
      </c>
      <c r="BK11" s="179" t="s">
        <v>901</v>
      </c>
      <c r="BL11" s="179" t="s">
        <v>901</v>
      </c>
      <c r="BM11" s="179" t="s">
        <v>901</v>
      </c>
      <c r="BN11" s="179" t="s">
        <v>3873</v>
      </c>
      <c r="BO11" s="180">
        <v>17821</v>
      </c>
      <c r="BP11" s="24"/>
    </row>
    <row r="12" spans="1:68" s="22" customFormat="1" ht="20.25" customHeight="1">
      <c r="A12" s="216" t="s">
        <v>2781</v>
      </c>
      <c r="B12" s="216"/>
      <c r="C12" s="216"/>
      <c r="D12" s="214" t="s">
        <v>3730</v>
      </c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183"/>
      <c r="AY12" s="24"/>
      <c r="AZ12" s="179" t="s">
        <v>789</v>
      </c>
      <c r="BA12" s="179" t="s">
        <v>5002</v>
      </c>
      <c r="BB12" s="179" t="s">
        <v>901</v>
      </c>
      <c r="BC12" s="179" t="s">
        <v>3874</v>
      </c>
      <c r="BD12" s="179" t="s">
        <v>5003</v>
      </c>
      <c r="BE12" s="179" t="s">
        <v>5004</v>
      </c>
      <c r="BF12" s="179" t="s">
        <v>901</v>
      </c>
      <c r="BG12" s="179" t="s">
        <v>901</v>
      </c>
      <c r="BH12" s="179" t="s">
        <v>901</v>
      </c>
      <c r="BI12" s="179" t="s">
        <v>901</v>
      </c>
      <c r="BJ12" s="179" t="s">
        <v>901</v>
      </c>
      <c r="BK12" s="179" t="s">
        <v>901</v>
      </c>
      <c r="BL12" s="179" t="s">
        <v>901</v>
      </c>
      <c r="BM12" s="179" t="s">
        <v>901</v>
      </c>
      <c r="BN12" s="179" t="s">
        <v>3875</v>
      </c>
      <c r="BO12" s="180">
        <v>11864</v>
      </c>
      <c r="BP12" s="24"/>
    </row>
    <row r="13" spans="1:68" s="22" customFormat="1" ht="20.25" customHeight="1">
      <c r="A13" s="243" t="s">
        <v>2782</v>
      </c>
      <c r="B13" s="243"/>
      <c r="C13" s="243"/>
      <c r="D13" s="210" t="str">
        <f>IF(D12&gt;0,IF(VLOOKUP(D12,AZ3:BO855,15,TRUE)&gt;0,VLOOKUP(D12,AZ3:BO855,15,TRUE),"")," ")</f>
        <v>01.609.525/0001-91</v>
      </c>
      <c r="E13" s="211"/>
      <c r="F13" s="211"/>
      <c r="G13" s="211"/>
      <c r="H13" s="211"/>
      <c r="I13" s="211"/>
      <c r="J13" s="211"/>
      <c r="K13" s="212"/>
      <c r="L13" s="208" t="s">
        <v>2516</v>
      </c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6"/>
      <c r="X13" s="166" t="s">
        <v>2787</v>
      </c>
      <c r="Y13" s="167"/>
      <c r="Z13" s="168" t="s">
        <v>2517</v>
      </c>
      <c r="AA13" s="168"/>
      <c r="AB13" s="167" t="s">
        <v>2935</v>
      </c>
      <c r="AC13" s="168" t="s">
        <v>2518</v>
      </c>
      <c r="AD13" s="169"/>
      <c r="AY13" s="24"/>
      <c r="AZ13" s="179" t="s">
        <v>790</v>
      </c>
      <c r="BA13" s="179" t="s">
        <v>5005</v>
      </c>
      <c r="BB13" s="179" t="s">
        <v>901</v>
      </c>
      <c r="BC13" s="179" t="s">
        <v>5006</v>
      </c>
      <c r="BD13" s="179" t="s">
        <v>5007</v>
      </c>
      <c r="BE13" s="179" t="s">
        <v>5008</v>
      </c>
      <c r="BF13" s="179" t="s">
        <v>901</v>
      </c>
      <c r="BG13" s="179" t="s">
        <v>901</v>
      </c>
      <c r="BH13" s="179" t="s">
        <v>901</v>
      </c>
      <c r="BI13" s="179" t="s">
        <v>901</v>
      </c>
      <c r="BJ13" s="179" t="s">
        <v>901</v>
      </c>
      <c r="BK13" s="179" t="s">
        <v>901</v>
      </c>
      <c r="BL13" s="179" t="s">
        <v>901</v>
      </c>
      <c r="BM13" s="179" t="s">
        <v>901</v>
      </c>
      <c r="BN13" s="179" t="s">
        <v>3876</v>
      </c>
      <c r="BO13" s="180">
        <v>25085</v>
      </c>
      <c r="BP13" s="24"/>
    </row>
    <row r="14" spans="1:68" s="22" customFormat="1" ht="20.25" customHeight="1">
      <c r="A14" s="269" t="s">
        <v>2783</v>
      </c>
      <c r="B14" s="270"/>
      <c r="C14" s="271"/>
      <c r="D14" s="218" t="s">
        <v>2784</v>
      </c>
      <c r="E14" s="219"/>
      <c r="F14" s="219"/>
      <c r="G14" s="220"/>
      <c r="H14" s="217" t="str">
        <f>IF(D12&gt;0,IF(VLOOKUP(D12,AZ3:BO855,4,TRUE)&gt;0,VLOOKUP(D12,AZ3:BO855,4,TRUE),"")," ")</f>
        <v>Rua 14, 143 - Vila Nova</v>
      </c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G14" s="157" t="s">
        <v>2764</v>
      </c>
      <c r="AH14" s="157"/>
      <c r="AI14" s="157"/>
      <c r="AY14" s="24"/>
      <c r="AZ14" s="179" t="s">
        <v>791</v>
      </c>
      <c r="BA14" s="179" t="s">
        <v>4123</v>
      </c>
      <c r="BB14" s="179" t="s">
        <v>903</v>
      </c>
      <c r="BC14" s="179" t="s">
        <v>5009</v>
      </c>
      <c r="BD14" s="179" t="s">
        <v>5010</v>
      </c>
      <c r="BE14" s="179" t="s">
        <v>5011</v>
      </c>
      <c r="BF14" s="179" t="s">
        <v>901</v>
      </c>
      <c r="BG14" s="179" t="s">
        <v>901</v>
      </c>
      <c r="BH14" s="179" t="s">
        <v>901</v>
      </c>
      <c r="BI14" s="179" t="s">
        <v>901</v>
      </c>
      <c r="BJ14" s="179" t="s">
        <v>901</v>
      </c>
      <c r="BK14" s="179" t="s">
        <v>901</v>
      </c>
      <c r="BL14" s="179" t="s">
        <v>901</v>
      </c>
      <c r="BM14" s="179" t="s">
        <v>901</v>
      </c>
      <c r="BN14" s="179" t="s">
        <v>3877</v>
      </c>
      <c r="BO14" s="180">
        <v>6459</v>
      </c>
      <c r="BP14" s="24"/>
    </row>
    <row r="15" spans="1:68" s="22" customFormat="1" ht="20.25" customHeight="1">
      <c r="A15" s="272"/>
      <c r="B15" s="273"/>
      <c r="C15" s="274"/>
      <c r="D15" s="218" t="s">
        <v>2785</v>
      </c>
      <c r="E15" s="219"/>
      <c r="F15" s="219"/>
      <c r="G15" s="220"/>
      <c r="H15" s="221" t="str">
        <f>IF(D12&gt;0,IF(VLOOKUP(D12,AZ3:BO855,5,TRUE)&gt;0,VLOOKUP(D12,AZ3:BO855,5,TRUE),"")," ")</f>
        <v>38370-000</v>
      </c>
      <c r="I15" s="222"/>
      <c r="J15" s="222"/>
      <c r="K15" s="222"/>
      <c r="L15" s="223"/>
      <c r="M15" s="208" t="s">
        <v>2786</v>
      </c>
      <c r="N15" s="206"/>
      <c r="O15" s="122"/>
      <c r="P15" s="224" t="str">
        <f>IF(D12&gt;0,IF(VLOOKUP(D12,AZ3:BO855,6,TRUE)&gt;0,VLOOKUP(D12,AZ3:BO855,6,TRUE),"")," ")</f>
        <v>(034) 3265-1160</v>
      </c>
      <c r="Q15" s="224"/>
      <c r="R15" s="224"/>
      <c r="S15" s="224"/>
      <c r="T15" s="224"/>
      <c r="U15" s="224"/>
      <c r="V15" s="225"/>
      <c r="W15" s="123" t="s">
        <v>2788</v>
      </c>
      <c r="X15" s="124"/>
      <c r="Y15" s="224">
        <f>IF(D12&gt;0,IF(VLOOKUP(D12,AZ3:BO855,7,TRUE)&gt;0,VLOOKUP(D12,AZ3:BO855,7,TRUE),"")," ")</f>
      </c>
      <c r="Z15" s="224"/>
      <c r="AA15" s="224"/>
      <c r="AB15" s="224"/>
      <c r="AC15" s="224"/>
      <c r="AD15" s="225"/>
      <c r="AG15" s="157" t="s">
        <v>2765</v>
      </c>
      <c r="AH15" s="157"/>
      <c r="AI15" s="157"/>
      <c r="AY15" s="24"/>
      <c r="AZ15" s="179" t="s">
        <v>792</v>
      </c>
      <c r="BA15" s="179" t="s">
        <v>4124</v>
      </c>
      <c r="BB15" s="179" t="s">
        <v>901</v>
      </c>
      <c r="BC15" s="179" t="s">
        <v>5012</v>
      </c>
      <c r="BD15" s="179" t="s">
        <v>5013</v>
      </c>
      <c r="BE15" s="179" t="s">
        <v>5014</v>
      </c>
      <c r="BF15" s="179" t="s">
        <v>901</v>
      </c>
      <c r="BG15" s="179" t="s">
        <v>901</v>
      </c>
      <c r="BH15" s="179" t="s">
        <v>901</v>
      </c>
      <c r="BI15" s="179" t="s">
        <v>901</v>
      </c>
      <c r="BJ15" s="179" t="s">
        <v>901</v>
      </c>
      <c r="BK15" s="179" t="s">
        <v>901</v>
      </c>
      <c r="BL15" s="179" t="s">
        <v>901</v>
      </c>
      <c r="BM15" s="179" t="s">
        <v>901</v>
      </c>
      <c r="BN15" s="179" t="s">
        <v>3878</v>
      </c>
      <c r="BO15" s="180">
        <v>2800</v>
      </c>
      <c r="BP15" s="24"/>
    </row>
    <row r="16" spans="1:68" s="22" customFormat="1" ht="20.25" customHeight="1">
      <c r="A16" s="272"/>
      <c r="B16" s="273"/>
      <c r="C16" s="274"/>
      <c r="D16" s="230" t="s">
        <v>2789</v>
      </c>
      <c r="E16" s="231"/>
      <c r="F16" s="231"/>
      <c r="G16" s="232"/>
      <c r="H16" s="217">
        <f>IF(D12&gt;0,IF(VLOOKUP(D12,AZ3:BO855,13,TRUE)&gt;0,VLOOKUP(D12,AZ3:BO855,13,TRUE),"")," ")</f>
      </c>
      <c r="I16" s="217"/>
      <c r="J16" s="217"/>
      <c r="K16" s="217"/>
      <c r="L16" s="217"/>
      <c r="M16" s="217"/>
      <c r="N16" s="217"/>
      <c r="O16" s="268"/>
      <c r="P16" s="268"/>
      <c r="Q16" s="268"/>
      <c r="R16" s="268"/>
      <c r="S16" s="268"/>
      <c r="T16" s="268"/>
      <c r="U16" s="268"/>
      <c r="V16" s="217"/>
      <c r="W16" s="217"/>
      <c r="X16" s="268"/>
      <c r="Y16" s="268"/>
      <c r="Z16" s="268"/>
      <c r="AA16" s="268"/>
      <c r="AB16" s="268"/>
      <c r="AC16" s="268"/>
      <c r="AD16" s="268"/>
      <c r="AG16" s="157" t="s">
        <v>2766</v>
      </c>
      <c r="AH16" s="157"/>
      <c r="AI16" s="157"/>
      <c r="AY16" s="24"/>
      <c r="AZ16" s="179" t="s">
        <v>793</v>
      </c>
      <c r="BA16" s="179" t="s">
        <v>4125</v>
      </c>
      <c r="BB16" s="179" t="s">
        <v>901</v>
      </c>
      <c r="BC16" s="179" t="s">
        <v>5015</v>
      </c>
      <c r="BD16" s="179" t="s">
        <v>5016</v>
      </c>
      <c r="BE16" s="179" t="s">
        <v>901</v>
      </c>
      <c r="BF16" s="179" t="s">
        <v>901</v>
      </c>
      <c r="BG16" s="179" t="s">
        <v>901</v>
      </c>
      <c r="BH16" s="179" t="s">
        <v>901</v>
      </c>
      <c r="BI16" s="179" t="s">
        <v>901</v>
      </c>
      <c r="BJ16" s="179" t="s">
        <v>901</v>
      </c>
      <c r="BK16" s="179" t="s">
        <v>901</v>
      </c>
      <c r="BL16" s="179" t="s">
        <v>901</v>
      </c>
      <c r="BM16" s="179" t="s">
        <v>901</v>
      </c>
      <c r="BN16" s="179" t="s">
        <v>3879</v>
      </c>
      <c r="BO16" s="180">
        <v>2841</v>
      </c>
      <c r="BP16" s="24"/>
    </row>
    <row r="17" spans="1:68" s="22" customFormat="1" ht="20.25" customHeight="1">
      <c r="A17" s="275"/>
      <c r="B17" s="276"/>
      <c r="C17" s="277"/>
      <c r="D17" s="218" t="s">
        <v>2790</v>
      </c>
      <c r="E17" s="219"/>
      <c r="F17" s="219"/>
      <c r="G17" s="220"/>
      <c r="H17" s="217">
        <f>IF(D12&gt;0,IF(VLOOKUP(D12,AZ3:BO855,14,TRUE)&gt;0,VLOOKUP(D12,AZ3:BO855,14,TRUE),"")," ")</f>
      </c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G17" s="157" t="s">
        <v>2767</v>
      </c>
      <c r="AH17" s="157"/>
      <c r="AI17" s="157"/>
      <c r="AY17" s="24"/>
      <c r="AZ17" s="179" t="s">
        <v>794</v>
      </c>
      <c r="BA17" s="179" t="s">
        <v>4126</v>
      </c>
      <c r="BB17" s="179" t="s">
        <v>901</v>
      </c>
      <c r="BC17" s="179" t="s">
        <v>5017</v>
      </c>
      <c r="BD17" s="179" t="s">
        <v>5018</v>
      </c>
      <c r="BE17" s="179" t="s">
        <v>5019</v>
      </c>
      <c r="BF17" s="179" t="s">
        <v>5020</v>
      </c>
      <c r="BG17" s="179" t="s">
        <v>901</v>
      </c>
      <c r="BH17" s="179" t="s">
        <v>901</v>
      </c>
      <c r="BI17" s="179" t="s">
        <v>901</v>
      </c>
      <c r="BJ17" s="179" t="s">
        <v>901</v>
      </c>
      <c r="BK17" s="179" t="s">
        <v>901</v>
      </c>
      <c r="BL17" s="179" t="s">
        <v>901</v>
      </c>
      <c r="BM17" s="179" t="s">
        <v>901</v>
      </c>
      <c r="BN17" s="179" t="s">
        <v>3880</v>
      </c>
      <c r="BO17" s="180">
        <v>33582</v>
      </c>
      <c r="BP17" s="24"/>
    </row>
    <row r="18" spans="1:68" s="22" customFormat="1" ht="6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G18" s="157" t="s">
        <v>3359</v>
      </c>
      <c r="AH18" s="65"/>
      <c r="AI18" s="65"/>
      <c r="AY18" s="24"/>
      <c r="AZ18" s="179" t="s">
        <v>795</v>
      </c>
      <c r="BA18" s="179" t="s">
        <v>5021</v>
      </c>
      <c r="BB18" s="179" t="s">
        <v>904</v>
      </c>
      <c r="BC18" s="179" t="s">
        <v>5022</v>
      </c>
      <c r="BD18" s="179" t="s">
        <v>5023</v>
      </c>
      <c r="BE18" s="179" t="s">
        <v>5024</v>
      </c>
      <c r="BF18" s="179" t="s">
        <v>901</v>
      </c>
      <c r="BG18" s="179" t="s">
        <v>5025</v>
      </c>
      <c r="BH18" s="179" t="s">
        <v>5026</v>
      </c>
      <c r="BI18" s="179" t="s">
        <v>5027</v>
      </c>
      <c r="BJ18" s="179" t="s">
        <v>5028</v>
      </c>
      <c r="BK18" s="179" t="s">
        <v>5029</v>
      </c>
      <c r="BL18" s="179" t="s">
        <v>901</v>
      </c>
      <c r="BM18" s="179" t="s">
        <v>901</v>
      </c>
      <c r="BN18" s="179" t="s">
        <v>5030</v>
      </c>
      <c r="BO18" s="180">
        <v>66767</v>
      </c>
      <c r="BP18" s="24"/>
    </row>
    <row r="19" spans="1:67" ht="32.25" customHeight="1">
      <c r="A19" s="230" t="s">
        <v>2791</v>
      </c>
      <c r="B19" s="231"/>
      <c r="C19" s="232"/>
      <c r="D19" s="233">
        <f>IF(D12&gt;0,IF(VLOOKUP(D12,AZ3:BO855,16,TRUE)&gt;0,VLOOKUP(D12,AZ3:BO855,16,TRUE),"")," ")</f>
        <v>2306</v>
      </c>
      <c r="E19" s="234"/>
      <c r="F19" s="234"/>
      <c r="G19" s="235"/>
      <c r="H19" s="153"/>
      <c r="I19" s="154"/>
      <c r="J19" s="154"/>
      <c r="K19" s="155"/>
      <c r="L19" s="155" t="str">
        <f>IF(D19=0," ",IF(D19&gt;50000,"Obs.: População superior a 50.000 - Não pode optar",IF(D19&lt;=50000,"Obs.: População Inferior a 50.000 - Pode Optar")))</f>
        <v>Obs.: População Inferior a 50.000 - Pode Optar</v>
      </c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6"/>
      <c r="AG19" s="157" t="s">
        <v>3360</v>
      </c>
      <c r="AH19" s="126"/>
      <c r="AI19" s="126"/>
      <c r="AJ19" s="56"/>
      <c r="AZ19" s="179" t="s">
        <v>796</v>
      </c>
      <c r="BA19" s="179" t="s">
        <v>796</v>
      </c>
      <c r="BB19" s="179" t="s">
        <v>901</v>
      </c>
      <c r="BC19" s="179" t="s">
        <v>5031</v>
      </c>
      <c r="BD19" s="179" t="s">
        <v>5032</v>
      </c>
      <c r="BE19" s="179" t="s">
        <v>5033</v>
      </c>
      <c r="BF19" s="179" t="s">
        <v>5033</v>
      </c>
      <c r="BG19" s="179" t="s">
        <v>901</v>
      </c>
      <c r="BH19" s="179" t="s">
        <v>901</v>
      </c>
      <c r="BI19" s="179" t="s">
        <v>901</v>
      </c>
      <c r="BJ19" s="179" t="s">
        <v>901</v>
      </c>
      <c r="BK19" s="179" t="s">
        <v>901</v>
      </c>
      <c r="BL19" s="179" t="s">
        <v>901</v>
      </c>
      <c r="BM19" s="179" t="s">
        <v>901</v>
      </c>
      <c r="BN19" s="179" t="s">
        <v>5034</v>
      </c>
      <c r="BO19" s="180">
        <v>5101</v>
      </c>
    </row>
    <row r="20" spans="1:68" s="22" customFormat="1" ht="6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G20" s="157" t="s">
        <v>3361</v>
      </c>
      <c r="AH20" s="126"/>
      <c r="AI20" s="126"/>
      <c r="AY20" s="24"/>
      <c r="AZ20" s="179" t="s">
        <v>2943</v>
      </c>
      <c r="BA20" s="179" t="s">
        <v>4127</v>
      </c>
      <c r="BB20" s="179" t="s">
        <v>901</v>
      </c>
      <c r="BC20" s="179" t="s">
        <v>3881</v>
      </c>
      <c r="BD20" s="179" t="s">
        <v>5035</v>
      </c>
      <c r="BE20" s="179" t="s">
        <v>3882</v>
      </c>
      <c r="BF20" s="179" t="s">
        <v>3882</v>
      </c>
      <c r="BG20" s="179" t="s">
        <v>901</v>
      </c>
      <c r="BH20" s="179" t="s">
        <v>901</v>
      </c>
      <c r="BI20" s="179" t="s">
        <v>901</v>
      </c>
      <c r="BJ20" s="179" t="s">
        <v>901</v>
      </c>
      <c r="BK20" s="179" t="s">
        <v>901</v>
      </c>
      <c r="BL20" s="179" t="s">
        <v>901</v>
      </c>
      <c r="BM20" s="179" t="s">
        <v>901</v>
      </c>
      <c r="BN20" s="179" t="s">
        <v>3883</v>
      </c>
      <c r="BO20" s="180">
        <v>35356</v>
      </c>
      <c r="BP20" s="24"/>
    </row>
    <row r="21" spans="1:67" ht="21" customHeight="1">
      <c r="A21" s="208" t="s">
        <v>2792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6"/>
      <c r="AG21" s="157" t="s">
        <v>3362</v>
      </c>
      <c r="AZ21" s="179" t="s">
        <v>2944</v>
      </c>
      <c r="BA21" s="179" t="s">
        <v>2944</v>
      </c>
      <c r="BB21" s="179" t="s">
        <v>901</v>
      </c>
      <c r="BC21" s="179" t="s">
        <v>5036</v>
      </c>
      <c r="BD21" s="179" t="s">
        <v>5037</v>
      </c>
      <c r="BE21" s="179" t="s">
        <v>5038</v>
      </c>
      <c r="BF21" s="179" t="s">
        <v>901</v>
      </c>
      <c r="BG21" s="179" t="s">
        <v>901</v>
      </c>
      <c r="BH21" s="179" t="s">
        <v>901</v>
      </c>
      <c r="BI21" s="179" t="s">
        <v>901</v>
      </c>
      <c r="BJ21" s="179" t="s">
        <v>901</v>
      </c>
      <c r="BK21" s="179" t="s">
        <v>901</v>
      </c>
      <c r="BL21" s="179" t="s">
        <v>901</v>
      </c>
      <c r="BM21" s="179" t="s">
        <v>901</v>
      </c>
      <c r="BN21" s="179" t="s">
        <v>3884</v>
      </c>
      <c r="BO21" s="180">
        <v>6968</v>
      </c>
    </row>
    <row r="22" spans="1:68" s="22" customFormat="1" ht="24" customHeight="1">
      <c r="A22" s="93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33"/>
      <c r="AY22" s="24"/>
      <c r="AZ22" s="179" t="s">
        <v>2945</v>
      </c>
      <c r="BA22" s="179" t="s">
        <v>4128</v>
      </c>
      <c r="BB22" s="179" t="s">
        <v>901</v>
      </c>
      <c r="BC22" s="179" t="s">
        <v>3885</v>
      </c>
      <c r="BD22" s="179" t="s">
        <v>5039</v>
      </c>
      <c r="BE22" s="179" t="s">
        <v>5040</v>
      </c>
      <c r="BF22" s="179" t="s">
        <v>901</v>
      </c>
      <c r="BG22" s="179" t="s">
        <v>901</v>
      </c>
      <c r="BH22" s="179" t="s">
        <v>901</v>
      </c>
      <c r="BI22" s="179" t="s">
        <v>901</v>
      </c>
      <c r="BJ22" s="179" t="s">
        <v>901</v>
      </c>
      <c r="BK22" s="179" t="s">
        <v>901</v>
      </c>
      <c r="BL22" s="179" t="s">
        <v>901</v>
      </c>
      <c r="BM22" s="179" t="s">
        <v>901</v>
      </c>
      <c r="BN22" s="179" t="s">
        <v>3886</v>
      </c>
      <c r="BO22" s="180">
        <v>17034</v>
      </c>
      <c r="BP22" s="24"/>
    </row>
    <row r="23" spans="1:67" ht="21.75" customHeight="1">
      <c r="A23" s="127"/>
      <c r="B23" s="1"/>
      <c r="C23" s="1"/>
      <c r="D23" s="128" t="s">
        <v>2793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36"/>
      <c r="AZ23" s="179" t="s">
        <v>2946</v>
      </c>
      <c r="BA23" s="179" t="s">
        <v>4129</v>
      </c>
      <c r="BB23" s="179" t="s">
        <v>901</v>
      </c>
      <c r="BC23" s="179" t="s">
        <v>5041</v>
      </c>
      <c r="BD23" s="179" t="s">
        <v>5042</v>
      </c>
      <c r="BE23" s="179" t="s">
        <v>5043</v>
      </c>
      <c r="BF23" s="179" t="s">
        <v>3887</v>
      </c>
      <c r="BG23" s="179" t="s">
        <v>901</v>
      </c>
      <c r="BH23" s="179" t="s">
        <v>901</v>
      </c>
      <c r="BI23" s="179" t="s">
        <v>901</v>
      </c>
      <c r="BJ23" s="179" t="s">
        <v>901</v>
      </c>
      <c r="BK23" s="179" t="s">
        <v>901</v>
      </c>
      <c r="BL23" s="179" t="s">
        <v>901</v>
      </c>
      <c r="BM23" s="179" t="s">
        <v>3888</v>
      </c>
      <c r="BN23" s="179" t="s">
        <v>5044</v>
      </c>
      <c r="BO23" s="180">
        <v>12974</v>
      </c>
    </row>
    <row r="24" spans="1:67" ht="6" customHeight="1">
      <c r="A24" s="127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36"/>
      <c r="AZ24" s="179" t="s">
        <v>2947</v>
      </c>
      <c r="BA24" s="179" t="s">
        <v>5045</v>
      </c>
      <c r="BB24" s="179" t="s">
        <v>901</v>
      </c>
      <c r="BC24" s="179" t="s">
        <v>5046</v>
      </c>
      <c r="BD24" s="179" t="s">
        <v>5047</v>
      </c>
      <c r="BE24" s="179" t="s">
        <v>5048</v>
      </c>
      <c r="BF24" s="179" t="s">
        <v>901</v>
      </c>
      <c r="BG24" s="179" t="s">
        <v>901</v>
      </c>
      <c r="BH24" s="179" t="s">
        <v>901</v>
      </c>
      <c r="BI24" s="179" t="s">
        <v>901</v>
      </c>
      <c r="BJ24" s="179" t="s">
        <v>901</v>
      </c>
      <c r="BK24" s="179" t="s">
        <v>901</v>
      </c>
      <c r="BL24" s="179" t="s">
        <v>901</v>
      </c>
      <c r="BM24" s="179" t="s">
        <v>901</v>
      </c>
      <c r="BN24" s="179" t="s">
        <v>3889</v>
      </c>
      <c r="BO24" s="180">
        <v>4673</v>
      </c>
    </row>
    <row r="25" spans="1:67" ht="16.5" customHeight="1">
      <c r="A25" s="127"/>
      <c r="B25" s="1"/>
      <c r="C25" s="1"/>
      <c r="D25" s="1"/>
      <c r="E25" s="1" t="s">
        <v>2787</v>
      </c>
      <c r="F25" s="120" t="s">
        <v>2935</v>
      </c>
      <c r="G25" s="1" t="s">
        <v>2794</v>
      </c>
      <c r="H25" s="31"/>
      <c r="I25" s="129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36"/>
      <c r="AZ25" s="179" t="s">
        <v>2948</v>
      </c>
      <c r="BA25" s="179" t="s">
        <v>4130</v>
      </c>
      <c r="BB25" s="179" t="s">
        <v>901</v>
      </c>
      <c r="BC25" s="179" t="s">
        <v>5049</v>
      </c>
      <c r="BD25" s="179" t="s">
        <v>5050</v>
      </c>
      <c r="BE25" s="179" t="s">
        <v>901</v>
      </c>
      <c r="BF25" s="179" t="s">
        <v>901</v>
      </c>
      <c r="BG25" s="179" t="s">
        <v>901</v>
      </c>
      <c r="BH25" s="179" t="s">
        <v>901</v>
      </c>
      <c r="BI25" s="179" t="s">
        <v>901</v>
      </c>
      <c r="BJ25" s="179" t="s">
        <v>901</v>
      </c>
      <c r="BK25" s="179" t="s">
        <v>901</v>
      </c>
      <c r="BL25" s="179" t="s">
        <v>901</v>
      </c>
      <c r="BM25" s="179" t="s">
        <v>901</v>
      </c>
      <c r="BN25" s="179" t="s">
        <v>3890</v>
      </c>
      <c r="BO25" s="180">
        <v>8406</v>
      </c>
    </row>
    <row r="26" spans="1:67" ht="9" customHeight="1">
      <c r="A26" s="106"/>
      <c r="B26" s="107"/>
      <c r="C26" s="107"/>
      <c r="D26" s="107"/>
      <c r="E26" s="107"/>
      <c r="F26" s="101"/>
      <c r="G26" s="107"/>
      <c r="H26" s="109"/>
      <c r="I26" s="13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08"/>
      <c r="AZ26" s="179" t="s">
        <v>2949</v>
      </c>
      <c r="BA26" s="179" t="s">
        <v>5051</v>
      </c>
      <c r="BB26" s="179" t="s">
        <v>901</v>
      </c>
      <c r="BC26" s="179" t="s">
        <v>5052</v>
      </c>
      <c r="BD26" s="179" t="s">
        <v>5053</v>
      </c>
      <c r="BE26" s="179" t="s">
        <v>901</v>
      </c>
      <c r="BF26" s="179" t="s">
        <v>901</v>
      </c>
      <c r="BG26" s="179" t="s">
        <v>901</v>
      </c>
      <c r="BH26" s="179" t="s">
        <v>901</v>
      </c>
      <c r="BI26" s="179" t="s">
        <v>901</v>
      </c>
      <c r="BJ26" s="179" t="s">
        <v>901</v>
      </c>
      <c r="BK26" s="179" t="s">
        <v>901</v>
      </c>
      <c r="BL26" s="179" t="s">
        <v>901</v>
      </c>
      <c r="BM26" s="179" t="s">
        <v>901</v>
      </c>
      <c r="BN26" s="179" t="s">
        <v>3891</v>
      </c>
      <c r="BO26" s="180">
        <v>13855</v>
      </c>
    </row>
    <row r="27" spans="1:68" s="131" customFormat="1" ht="15.75" customHeight="1">
      <c r="A27" s="127"/>
      <c r="B27" s="1"/>
      <c r="C27" s="1"/>
      <c r="D27" s="1"/>
      <c r="E27" s="1" t="s">
        <v>2787</v>
      </c>
      <c r="F27" s="101" t="str">
        <f>IF(F25="X"," ","X")</f>
        <v> </v>
      </c>
      <c r="G27" s="1" t="s">
        <v>2795</v>
      </c>
      <c r="H27" s="31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36"/>
      <c r="AY27" s="172"/>
      <c r="AZ27" s="179" t="s">
        <v>2950</v>
      </c>
      <c r="BA27" s="179" t="s">
        <v>4131</v>
      </c>
      <c r="BB27" s="179" t="s">
        <v>901</v>
      </c>
      <c r="BC27" s="179" t="s">
        <v>5054</v>
      </c>
      <c r="BD27" s="179" t="s">
        <v>5055</v>
      </c>
      <c r="BE27" s="179" t="s">
        <v>901</v>
      </c>
      <c r="BF27" s="179" t="s">
        <v>901</v>
      </c>
      <c r="BG27" s="179" t="s">
        <v>901</v>
      </c>
      <c r="BH27" s="179" t="s">
        <v>901</v>
      </c>
      <c r="BI27" s="179" t="s">
        <v>901</v>
      </c>
      <c r="BJ27" s="179" t="s">
        <v>901</v>
      </c>
      <c r="BK27" s="179" t="s">
        <v>901</v>
      </c>
      <c r="BL27" s="179" t="s">
        <v>901</v>
      </c>
      <c r="BM27" s="179" t="s">
        <v>901</v>
      </c>
      <c r="BN27" s="179" t="s">
        <v>3892</v>
      </c>
      <c r="BO27" s="180">
        <v>5211</v>
      </c>
      <c r="BP27" s="172"/>
    </row>
    <row r="28" spans="1:67" ht="51">
      <c r="A28" s="106"/>
      <c r="B28" s="107"/>
      <c r="C28" s="107"/>
      <c r="D28" s="107"/>
      <c r="E28" s="107"/>
      <c r="F28" s="101"/>
      <c r="G28" s="107"/>
      <c r="H28" s="109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08"/>
      <c r="AZ28" s="179" t="s">
        <v>2951</v>
      </c>
      <c r="BA28" s="179" t="s">
        <v>5056</v>
      </c>
      <c r="BB28" s="179" t="s">
        <v>905</v>
      </c>
      <c r="BC28" s="179" t="s">
        <v>5057</v>
      </c>
      <c r="BD28" s="179" t="s">
        <v>5058</v>
      </c>
      <c r="BE28" s="179" t="s">
        <v>5059</v>
      </c>
      <c r="BF28" s="179" t="s">
        <v>5060</v>
      </c>
      <c r="BG28" s="179" t="s">
        <v>901</v>
      </c>
      <c r="BH28" s="179" t="s">
        <v>901</v>
      </c>
      <c r="BI28" s="179" t="s">
        <v>901</v>
      </c>
      <c r="BJ28" s="179" t="s">
        <v>901</v>
      </c>
      <c r="BK28" s="179" t="s">
        <v>901</v>
      </c>
      <c r="BL28" s="179" t="s">
        <v>901</v>
      </c>
      <c r="BM28" s="179" t="s">
        <v>5061</v>
      </c>
      <c r="BN28" s="179" t="s">
        <v>3893</v>
      </c>
      <c r="BO28" s="180">
        <v>15543</v>
      </c>
    </row>
    <row r="29" spans="1:68" s="131" customFormat="1" ht="34.5" customHeight="1">
      <c r="A29" s="132"/>
      <c r="B29" s="133"/>
      <c r="C29" s="133"/>
      <c r="D29" s="133"/>
      <c r="E29" s="208" t="s">
        <v>2796</v>
      </c>
      <c r="F29" s="209"/>
      <c r="G29" s="209"/>
      <c r="H29" s="209"/>
      <c r="I29" s="209"/>
      <c r="J29" s="209"/>
      <c r="K29" s="209"/>
      <c r="L29" s="209"/>
      <c r="M29" s="206"/>
      <c r="N29" s="239" t="str">
        <f>IF(Y29="Não enviar nesta data",Z29,Y29)</f>
        <v>Anexos 1, 2 e 4</v>
      </c>
      <c r="O29" s="240"/>
      <c r="P29" s="240"/>
      <c r="Q29" s="240"/>
      <c r="R29" s="240"/>
      <c r="S29" s="240"/>
      <c r="T29" s="240"/>
      <c r="U29" s="240"/>
      <c r="V29" s="240"/>
      <c r="W29" s="241"/>
      <c r="X29" s="133"/>
      <c r="Y29" s="194" t="str">
        <f>IF(AND(OR(D11="28/02/01",D11="30/04/01",D11="31/08/01",D11="31/10/01"),F25="X"),"Não enviar nesta data",IF(AND(D11="30/06/01",F25="X"),"Anexos 1, 2 e 4",IF(AND(D11="31/12/01",F25="x"),"Anexos 1, 2 e 4",IF(AND(OR(D11="28/02/01",D11="30/06/01",D11="31/10/01"),F27="X"),"Não enviar nesta data",IF(AND(OR(D11="30/04/01",D11="31/08/01",D11="31/12/01"),F27="x"),"Anexos 1, 2 e 4","Não enviar nesta data")))))</f>
        <v>Anexos 1, 2 e 4</v>
      </c>
      <c r="Z29" s="194" t="str">
        <f>IF(AND(OR(D11="28/02/02",D11="30/04/02",D11="31/08/02",D11="31/10/02"),F25="X"),"Não enviar nesta data",IF(AND(D11="30/06/02",F25="X"),"Anexos 1, 2 e 4",IF(AND(D11="31/12/02",F25="x"),"Anexos 1, 2 e 4",IF(AND(OR(D11="28/02/02",D11="30/06/02",D11="31/10/02"),F27="X"),"Não enviar nesta data",IF(AND(OR(D11="30/04/02",D11="31/08/02",D11="31/12/02"),F27="x"),"Anexos 1, 2 e 4","Não enviar nesta data")))))</f>
        <v>Não enviar nesta data</v>
      </c>
      <c r="AA29" s="133"/>
      <c r="AB29" s="133"/>
      <c r="AC29" s="133"/>
      <c r="AD29" s="134"/>
      <c r="AY29" s="172"/>
      <c r="AZ29" s="179" t="s">
        <v>2952</v>
      </c>
      <c r="BA29" s="179" t="s">
        <v>4132</v>
      </c>
      <c r="BB29" s="179" t="s">
        <v>901</v>
      </c>
      <c r="BC29" s="179" t="s">
        <v>5062</v>
      </c>
      <c r="BD29" s="179" t="s">
        <v>5063</v>
      </c>
      <c r="BE29" s="179" t="s">
        <v>901</v>
      </c>
      <c r="BF29" s="179" t="s">
        <v>901</v>
      </c>
      <c r="BG29" s="179" t="s">
        <v>901</v>
      </c>
      <c r="BH29" s="179" t="s">
        <v>901</v>
      </c>
      <c r="BI29" s="179" t="s">
        <v>901</v>
      </c>
      <c r="BJ29" s="179" t="s">
        <v>901</v>
      </c>
      <c r="BK29" s="179" t="s">
        <v>901</v>
      </c>
      <c r="BL29" s="179" t="s">
        <v>901</v>
      </c>
      <c r="BM29" s="179" t="s">
        <v>901</v>
      </c>
      <c r="BN29" s="179" t="s">
        <v>3894</v>
      </c>
      <c r="BO29" s="180">
        <v>3512</v>
      </c>
      <c r="BP29" s="172"/>
    </row>
    <row r="30" spans="1:68" s="22" customFormat="1" ht="21" customHeight="1">
      <c r="A30" s="12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36"/>
      <c r="AY30" s="24"/>
      <c r="AZ30" s="179" t="s">
        <v>2953</v>
      </c>
      <c r="BA30" s="179" t="s">
        <v>5064</v>
      </c>
      <c r="BB30" s="179" t="s">
        <v>901</v>
      </c>
      <c r="BC30" s="179" t="s">
        <v>5065</v>
      </c>
      <c r="BD30" s="179" t="s">
        <v>5066</v>
      </c>
      <c r="BE30" s="179" t="s">
        <v>5067</v>
      </c>
      <c r="BF30" s="179" t="s">
        <v>901</v>
      </c>
      <c r="BG30" s="179" t="s">
        <v>901</v>
      </c>
      <c r="BH30" s="179" t="s">
        <v>901</v>
      </c>
      <c r="BI30" s="179" t="s">
        <v>901</v>
      </c>
      <c r="BJ30" s="179" t="s">
        <v>901</v>
      </c>
      <c r="BK30" s="179" t="s">
        <v>901</v>
      </c>
      <c r="BL30" s="179" t="s">
        <v>901</v>
      </c>
      <c r="BM30" s="179" t="s">
        <v>901</v>
      </c>
      <c r="BN30" s="179" t="s">
        <v>3895</v>
      </c>
      <c r="BO30" s="180">
        <v>5476</v>
      </c>
      <c r="BP30" s="24"/>
    </row>
    <row r="31" spans="1:67" ht="6" customHeight="1">
      <c r="A31" s="136"/>
      <c r="B31" s="137"/>
      <c r="C31" s="137"/>
      <c r="D31" s="138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9"/>
      <c r="AZ31" s="179" t="s">
        <v>2954</v>
      </c>
      <c r="BA31" s="179" t="s">
        <v>4133</v>
      </c>
      <c r="BB31" s="179" t="s">
        <v>901</v>
      </c>
      <c r="BC31" s="179" t="s">
        <v>5068</v>
      </c>
      <c r="BD31" s="179" t="s">
        <v>5069</v>
      </c>
      <c r="BE31" s="179" t="s">
        <v>5070</v>
      </c>
      <c r="BF31" s="179" t="s">
        <v>901</v>
      </c>
      <c r="BG31" s="179" t="s">
        <v>901</v>
      </c>
      <c r="BH31" s="179" t="s">
        <v>901</v>
      </c>
      <c r="BI31" s="179" t="s">
        <v>901</v>
      </c>
      <c r="BJ31" s="179" t="s">
        <v>901</v>
      </c>
      <c r="BK31" s="179" t="s">
        <v>901</v>
      </c>
      <c r="BL31" s="179" t="s">
        <v>901</v>
      </c>
      <c r="BM31" s="179" t="s">
        <v>901</v>
      </c>
      <c r="BN31" s="179" t="s">
        <v>3896</v>
      </c>
      <c r="BO31" s="180">
        <v>32729</v>
      </c>
    </row>
    <row r="32" spans="1:68" s="140" customFormat="1" ht="6" customHeight="1">
      <c r="A32" s="136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9"/>
      <c r="AY32" s="173"/>
      <c r="AZ32" s="179" t="s">
        <v>2955</v>
      </c>
      <c r="BA32" s="179" t="s">
        <v>4134</v>
      </c>
      <c r="BB32" s="179" t="s">
        <v>901</v>
      </c>
      <c r="BC32" s="179" t="s">
        <v>5071</v>
      </c>
      <c r="BD32" s="179" t="s">
        <v>5072</v>
      </c>
      <c r="BE32" s="179" t="s">
        <v>5073</v>
      </c>
      <c r="BF32" s="179" t="s">
        <v>901</v>
      </c>
      <c r="BG32" s="179" t="s">
        <v>901</v>
      </c>
      <c r="BH32" s="179" t="s">
        <v>901</v>
      </c>
      <c r="BI32" s="179" t="s">
        <v>901</v>
      </c>
      <c r="BJ32" s="179" t="s">
        <v>901</v>
      </c>
      <c r="BK32" s="179" t="s">
        <v>901</v>
      </c>
      <c r="BL32" s="179" t="s">
        <v>901</v>
      </c>
      <c r="BM32" s="179" t="s">
        <v>901</v>
      </c>
      <c r="BN32" s="179" t="s">
        <v>3897</v>
      </c>
      <c r="BO32" s="180">
        <v>12627</v>
      </c>
      <c r="BP32" s="173"/>
    </row>
    <row r="33" spans="1:68" s="140" customFormat="1" ht="6" customHeight="1">
      <c r="A33" s="136"/>
      <c r="B33" s="137"/>
      <c r="C33" s="137"/>
      <c r="D33" s="137"/>
      <c r="E33" s="137"/>
      <c r="F33" s="141"/>
      <c r="G33" s="137"/>
      <c r="H33" s="142"/>
      <c r="I33" s="143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139"/>
      <c r="AY33" s="173"/>
      <c r="AZ33" s="179" t="s">
        <v>2956</v>
      </c>
      <c r="BA33" s="179" t="s">
        <v>4135</v>
      </c>
      <c r="BB33" s="179" t="s">
        <v>901</v>
      </c>
      <c r="BC33" s="179" t="s">
        <v>5074</v>
      </c>
      <c r="BD33" s="179" t="s">
        <v>5075</v>
      </c>
      <c r="BE33" s="179" t="s">
        <v>5076</v>
      </c>
      <c r="BF33" s="179" t="s">
        <v>901</v>
      </c>
      <c r="BG33" s="179" t="s">
        <v>901</v>
      </c>
      <c r="BH33" s="179" t="s">
        <v>901</v>
      </c>
      <c r="BI33" s="179" t="s">
        <v>901</v>
      </c>
      <c r="BJ33" s="179" t="s">
        <v>901</v>
      </c>
      <c r="BK33" s="179" t="s">
        <v>901</v>
      </c>
      <c r="BL33" s="179" t="s">
        <v>901</v>
      </c>
      <c r="BM33" s="179" t="s">
        <v>901</v>
      </c>
      <c r="BN33" s="179" t="s">
        <v>5077</v>
      </c>
      <c r="BO33" s="180">
        <v>7470</v>
      </c>
      <c r="BP33" s="173"/>
    </row>
    <row r="34" spans="1:68" s="140" customFormat="1" ht="7.5" customHeight="1">
      <c r="A34" s="136"/>
      <c r="B34" s="137"/>
      <c r="C34" s="137"/>
      <c r="D34" s="137"/>
      <c r="E34" s="137"/>
      <c r="F34" s="141"/>
      <c r="G34" s="137"/>
      <c r="H34" s="142"/>
      <c r="I34" s="143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39"/>
      <c r="AY34" s="173"/>
      <c r="AZ34" s="179" t="s">
        <v>2957</v>
      </c>
      <c r="BA34" s="179" t="s">
        <v>5078</v>
      </c>
      <c r="BB34" s="179" t="s">
        <v>906</v>
      </c>
      <c r="BC34" s="179" t="s">
        <v>5079</v>
      </c>
      <c r="BD34" s="179" t="s">
        <v>5080</v>
      </c>
      <c r="BE34" s="179" t="s">
        <v>5081</v>
      </c>
      <c r="BF34" s="179" t="s">
        <v>901</v>
      </c>
      <c r="BG34" s="179" t="s">
        <v>901</v>
      </c>
      <c r="BH34" s="179" t="s">
        <v>901</v>
      </c>
      <c r="BI34" s="179" t="s">
        <v>901</v>
      </c>
      <c r="BJ34" s="179" t="s">
        <v>901</v>
      </c>
      <c r="BK34" s="179" t="s">
        <v>901</v>
      </c>
      <c r="BL34" s="179" t="s">
        <v>901</v>
      </c>
      <c r="BM34" s="179" t="s">
        <v>901</v>
      </c>
      <c r="BN34" s="179" t="s">
        <v>3898</v>
      </c>
      <c r="BO34" s="180">
        <v>10834</v>
      </c>
      <c r="BP34" s="173"/>
    </row>
    <row r="35" spans="1:68" s="140" customFormat="1" ht="7.5" customHeight="1">
      <c r="A35" s="136"/>
      <c r="B35" s="137"/>
      <c r="C35" s="137"/>
      <c r="D35" s="137"/>
      <c r="E35" s="137"/>
      <c r="F35" s="141"/>
      <c r="G35" s="137"/>
      <c r="H35" s="1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139"/>
      <c r="AY35" s="173"/>
      <c r="AZ35" s="179" t="s">
        <v>2958</v>
      </c>
      <c r="BA35" s="179" t="s">
        <v>4136</v>
      </c>
      <c r="BB35" s="179" t="s">
        <v>5082</v>
      </c>
      <c r="BC35" s="179" t="s">
        <v>5083</v>
      </c>
      <c r="BD35" s="179" t="s">
        <v>797</v>
      </c>
      <c r="BE35" s="179" t="s">
        <v>901</v>
      </c>
      <c r="BF35" s="179" t="s">
        <v>901</v>
      </c>
      <c r="BG35" s="179" t="s">
        <v>901</v>
      </c>
      <c r="BH35" s="179" t="s">
        <v>901</v>
      </c>
      <c r="BI35" s="179" t="s">
        <v>901</v>
      </c>
      <c r="BJ35" s="179" t="s">
        <v>901</v>
      </c>
      <c r="BK35" s="179" t="s">
        <v>901</v>
      </c>
      <c r="BL35" s="179" t="s">
        <v>901</v>
      </c>
      <c r="BM35" s="179" t="s">
        <v>901</v>
      </c>
      <c r="BN35" s="179" t="s">
        <v>3899</v>
      </c>
      <c r="BO35" s="180">
        <v>10045</v>
      </c>
      <c r="BP35" s="173"/>
    </row>
    <row r="36" spans="1:68" s="140" customFormat="1" ht="7.5" customHeight="1">
      <c r="A36" s="136"/>
      <c r="B36" s="137"/>
      <c r="C36" s="137"/>
      <c r="D36" s="137"/>
      <c r="E36" s="137"/>
      <c r="F36" s="141"/>
      <c r="G36" s="137"/>
      <c r="H36" s="142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39"/>
      <c r="AY36" s="173"/>
      <c r="AZ36" s="179" t="s">
        <v>2959</v>
      </c>
      <c r="BA36" s="179" t="s">
        <v>4137</v>
      </c>
      <c r="BB36" s="179" t="s">
        <v>901</v>
      </c>
      <c r="BC36" s="179" t="s">
        <v>798</v>
      </c>
      <c r="BD36" s="179" t="s">
        <v>799</v>
      </c>
      <c r="BE36" s="179" t="s">
        <v>901</v>
      </c>
      <c r="BF36" s="179" t="s">
        <v>901</v>
      </c>
      <c r="BG36" s="179" t="s">
        <v>901</v>
      </c>
      <c r="BH36" s="179" t="s">
        <v>901</v>
      </c>
      <c r="BI36" s="179" t="s">
        <v>901</v>
      </c>
      <c r="BJ36" s="179" t="s">
        <v>901</v>
      </c>
      <c r="BK36" s="179" t="s">
        <v>901</v>
      </c>
      <c r="BL36" s="179" t="s">
        <v>901</v>
      </c>
      <c r="BM36" s="179" t="s">
        <v>901</v>
      </c>
      <c r="BN36" s="179" t="s">
        <v>3900</v>
      </c>
      <c r="BO36" s="180">
        <v>1793</v>
      </c>
      <c r="BP36" s="173"/>
    </row>
    <row r="37" spans="1:68" s="140" customFormat="1" ht="7.5" customHeight="1">
      <c r="A37" s="144"/>
      <c r="B37" s="145"/>
      <c r="C37" s="145"/>
      <c r="D37" s="145"/>
      <c r="E37" s="236"/>
      <c r="F37" s="236"/>
      <c r="G37" s="236"/>
      <c r="H37" s="236"/>
      <c r="I37" s="236"/>
      <c r="J37" s="236"/>
      <c r="K37" s="236"/>
      <c r="L37" s="236"/>
      <c r="M37" s="236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145"/>
      <c r="Y37" s="145"/>
      <c r="Z37" s="145"/>
      <c r="AA37" s="145"/>
      <c r="AB37" s="145"/>
      <c r="AC37" s="145"/>
      <c r="AD37" s="146"/>
      <c r="AY37" s="173"/>
      <c r="AZ37" s="179" t="s">
        <v>2960</v>
      </c>
      <c r="BA37" s="179" t="s">
        <v>800</v>
      </c>
      <c r="BB37" s="179" t="s">
        <v>901</v>
      </c>
      <c r="BC37" s="179" t="s">
        <v>801</v>
      </c>
      <c r="BD37" s="179" t="s">
        <v>802</v>
      </c>
      <c r="BE37" s="179" t="s">
        <v>803</v>
      </c>
      <c r="BF37" s="179" t="s">
        <v>803</v>
      </c>
      <c r="BG37" s="179" t="s">
        <v>901</v>
      </c>
      <c r="BH37" s="179" t="s">
        <v>901</v>
      </c>
      <c r="BI37" s="179" t="s">
        <v>901</v>
      </c>
      <c r="BJ37" s="179" t="s">
        <v>901</v>
      </c>
      <c r="BK37" s="179" t="s">
        <v>901</v>
      </c>
      <c r="BL37" s="179" t="s">
        <v>901</v>
      </c>
      <c r="BM37" s="179" t="s">
        <v>901</v>
      </c>
      <c r="BN37" s="179" t="s">
        <v>804</v>
      </c>
      <c r="BO37" s="180">
        <v>2147</v>
      </c>
      <c r="BP37" s="173"/>
    </row>
    <row r="38" spans="1:68" s="147" customFormat="1" ht="7.5" customHeight="1">
      <c r="A38" s="148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50"/>
      <c r="AY38" s="174"/>
      <c r="AZ38" s="179" t="s">
        <v>3658</v>
      </c>
      <c r="BA38" s="179" t="s">
        <v>805</v>
      </c>
      <c r="BB38" s="179" t="s">
        <v>901</v>
      </c>
      <c r="BC38" s="179" t="s">
        <v>2961</v>
      </c>
      <c r="BD38" s="179" t="s">
        <v>2962</v>
      </c>
      <c r="BE38" s="179" t="s">
        <v>2963</v>
      </c>
      <c r="BF38" s="179" t="s">
        <v>2963</v>
      </c>
      <c r="BG38" s="179" t="s">
        <v>901</v>
      </c>
      <c r="BH38" s="179" t="s">
        <v>901</v>
      </c>
      <c r="BI38" s="179" t="s">
        <v>901</v>
      </c>
      <c r="BJ38" s="179" t="s">
        <v>901</v>
      </c>
      <c r="BK38" s="179" t="s">
        <v>901</v>
      </c>
      <c r="BL38" s="179" t="s">
        <v>901</v>
      </c>
      <c r="BM38" s="179" t="s">
        <v>901</v>
      </c>
      <c r="BN38" s="179" t="s">
        <v>3901</v>
      </c>
      <c r="BO38" s="180">
        <v>2202</v>
      </c>
      <c r="BP38" s="174"/>
    </row>
    <row r="39" spans="1:68" s="140" customFormat="1" ht="25.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Y39" s="173"/>
      <c r="AZ39" s="179" t="s">
        <v>3659</v>
      </c>
      <c r="BA39" s="179" t="s">
        <v>4138</v>
      </c>
      <c r="BB39" s="179" t="s">
        <v>901</v>
      </c>
      <c r="BC39" s="179" t="s">
        <v>2964</v>
      </c>
      <c r="BD39" s="179" t="s">
        <v>2965</v>
      </c>
      <c r="BE39" s="179" t="s">
        <v>2966</v>
      </c>
      <c r="BF39" s="179" t="s">
        <v>901</v>
      </c>
      <c r="BG39" s="179" t="s">
        <v>901</v>
      </c>
      <c r="BH39" s="179" t="s">
        <v>901</v>
      </c>
      <c r="BI39" s="179" t="s">
        <v>901</v>
      </c>
      <c r="BJ39" s="179" t="s">
        <v>901</v>
      </c>
      <c r="BK39" s="179" t="s">
        <v>901</v>
      </c>
      <c r="BL39" s="179" t="s">
        <v>901</v>
      </c>
      <c r="BM39" s="179" t="s">
        <v>901</v>
      </c>
      <c r="BN39" s="179" t="s">
        <v>3902</v>
      </c>
      <c r="BO39" s="180">
        <v>35439</v>
      </c>
      <c r="BP39" s="173"/>
    </row>
    <row r="40" spans="1:67" ht="21" customHeight="1">
      <c r="A40" s="208" t="s">
        <v>2797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6"/>
      <c r="AZ40" s="179" t="s">
        <v>3660</v>
      </c>
      <c r="BA40" s="179" t="s">
        <v>2967</v>
      </c>
      <c r="BB40" s="179" t="s">
        <v>901</v>
      </c>
      <c r="BC40" s="179" t="s">
        <v>2968</v>
      </c>
      <c r="BD40" s="179" t="s">
        <v>2969</v>
      </c>
      <c r="BE40" s="179" t="s">
        <v>901</v>
      </c>
      <c r="BF40" s="179" t="s">
        <v>901</v>
      </c>
      <c r="BG40" s="179" t="s">
        <v>901</v>
      </c>
      <c r="BH40" s="179" t="s">
        <v>901</v>
      </c>
      <c r="BI40" s="179" t="s">
        <v>901</v>
      </c>
      <c r="BJ40" s="179" t="s">
        <v>901</v>
      </c>
      <c r="BK40" s="179" t="s">
        <v>901</v>
      </c>
      <c r="BL40" s="179" t="s">
        <v>901</v>
      </c>
      <c r="BM40" s="179" t="s">
        <v>901</v>
      </c>
      <c r="BN40" s="179" t="s">
        <v>3903</v>
      </c>
      <c r="BO40" s="180">
        <v>101519</v>
      </c>
    </row>
    <row r="41" spans="1:68" s="22" customFormat="1" ht="9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Y41" s="24"/>
      <c r="AZ41" s="179" t="s">
        <v>3661</v>
      </c>
      <c r="BA41" s="179" t="s">
        <v>4139</v>
      </c>
      <c r="BB41" s="179" t="s">
        <v>901</v>
      </c>
      <c r="BC41" s="179" t="s">
        <v>2970</v>
      </c>
      <c r="BD41" s="179" t="s">
        <v>2971</v>
      </c>
      <c r="BE41" s="179" t="s">
        <v>2972</v>
      </c>
      <c r="BF41" s="179" t="s">
        <v>901</v>
      </c>
      <c r="BG41" s="179" t="s">
        <v>901</v>
      </c>
      <c r="BH41" s="179" t="s">
        <v>901</v>
      </c>
      <c r="BI41" s="179" t="s">
        <v>901</v>
      </c>
      <c r="BJ41" s="179" t="s">
        <v>901</v>
      </c>
      <c r="BK41" s="179" t="s">
        <v>901</v>
      </c>
      <c r="BL41" s="179" t="s">
        <v>901</v>
      </c>
      <c r="BM41" s="179" t="s">
        <v>901</v>
      </c>
      <c r="BN41" s="179" t="s">
        <v>3904</v>
      </c>
      <c r="BO41" s="180">
        <v>2906</v>
      </c>
      <c r="BP41" s="24"/>
    </row>
    <row r="42" spans="1:67" ht="21" customHeight="1">
      <c r="A42" s="243" t="s">
        <v>2780</v>
      </c>
      <c r="B42" s="243"/>
      <c r="C42" s="243"/>
      <c r="D42" s="243"/>
      <c r="E42" s="243"/>
      <c r="F42" s="243"/>
      <c r="G42" s="224" t="s">
        <v>2942</v>
      </c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5"/>
      <c r="AZ42" s="179" t="s">
        <v>3662</v>
      </c>
      <c r="BA42" s="179" t="s">
        <v>4140</v>
      </c>
      <c r="BB42" s="179" t="s">
        <v>901</v>
      </c>
      <c r="BC42" s="179" t="s">
        <v>2973</v>
      </c>
      <c r="BD42" s="179" t="s">
        <v>2974</v>
      </c>
      <c r="BE42" s="179" t="s">
        <v>901</v>
      </c>
      <c r="BF42" s="179" t="s">
        <v>901</v>
      </c>
      <c r="BG42" s="179" t="s">
        <v>901</v>
      </c>
      <c r="BH42" s="179" t="s">
        <v>901</v>
      </c>
      <c r="BI42" s="179" t="s">
        <v>901</v>
      </c>
      <c r="BJ42" s="179" t="s">
        <v>901</v>
      </c>
      <c r="BK42" s="179" t="s">
        <v>901</v>
      </c>
      <c r="BL42" s="179" t="s">
        <v>901</v>
      </c>
      <c r="BM42" s="179" t="s">
        <v>901</v>
      </c>
      <c r="BN42" s="179" t="s">
        <v>3905</v>
      </c>
      <c r="BO42" s="180">
        <v>7911</v>
      </c>
    </row>
    <row r="43" spans="1:68" s="22" customFormat="1" ht="21" customHeight="1">
      <c r="A43" s="243" t="s">
        <v>2798</v>
      </c>
      <c r="B43" s="243"/>
      <c r="C43" s="243"/>
      <c r="D43" s="243"/>
      <c r="E43" s="243"/>
      <c r="F43" s="243"/>
      <c r="G43" s="253" t="s">
        <v>2936</v>
      </c>
      <c r="H43" s="254"/>
      <c r="I43" s="254"/>
      <c r="J43" s="254"/>
      <c r="K43" s="254"/>
      <c r="L43" s="254"/>
      <c r="M43" s="255"/>
      <c r="N43" s="61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35"/>
      <c r="AY43" s="24"/>
      <c r="AZ43" s="179" t="s">
        <v>3663</v>
      </c>
      <c r="BA43" s="179" t="s">
        <v>4141</v>
      </c>
      <c r="BB43" s="179" t="s">
        <v>901</v>
      </c>
      <c r="BC43" s="179" t="s">
        <v>2975</v>
      </c>
      <c r="BD43" s="179" t="s">
        <v>2976</v>
      </c>
      <c r="BE43" s="179" t="s">
        <v>901</v>
      </c>
      <c r="BF43" s="179" t="s">
        <v>901</v>
      </c>
      <c r="BG43" s="179" t="s">
        <v>901</v>
      </c>
      <c r="BH43" s="179" t="s">
        <v>901</v>
      </c>
      <c r="BI43" s="179" t="s">
        <v>901</v>
      </c>
      <c r="BJ43" s="179" t="s">
        <v>901</v>
      </c>
      <c r="BK43" s="179" t="s">
        <v>901</v>
      </c>
      <c r="BL43" s="179" t="s">
        <v>901</v>
      </c>
      <c r="BM43" s="179" t="s">
        <v>901</v>
      </c>
      <c r="BN43" s="179" t="s">
        <v>3906</v>
      </c>
      <c r="BO43" s="180">
        <v>5307</v>
      </c>
      <c r="BP43" s="24"/>
    </row>
    <row r="44" spans="51:68" s="22" customFormat="1" ht="9" customHeight="1">
      <c r="AY44" s="24"/>
      <c r="AZ44" s="179" t="s">
        <v>3664</v>
      </c>
      <c r="BA44" s="179" t="s">
        <v>4142</v>
      </c>
      <c r="BB44" s="179" t="s">
        <v>907</v>
      </c>
      <c r="BC44" s="179" t="s">
        <v>2977</v>
      </c>
      <c r="BD44" s="179" t="s">
        <v>2978</v>
      </c>
      <c r="BE44" s="179" t="s">
        <v>2979</v>
      </c>
      <c r="BF44" s="179" t="s">
        <v>901</v>
      </c>
      <c r="BG44" s="179" t="s">
        <v>901</v>
      </c>
      <c r="BH44" s="179" t="s">
        <v>901</v>
      </c>
      <c r="BI44" s="179" t="s">
        <v>901</v>
      </c>
      <c r="BJ44" s="179" t="s">
        <v>901</v>
      </c>
      <c r="BK44" s="179" t="s">
        <v>901</v>
      </c>
      <c r="BL44" s="179" t="s">
        <v>901</v>
      </c>
      <c r="BM44" s="179" t="s">
        <v>901</v>
      </c>
      <c r="BN44" s="179" t="s">
        <v>3907</v>
      </c>
      <c r="BO44" s="180">
        <v>2742</v>
      </c>
      <c r="BP44" s="24"/>
    </row>
    <row r="45" spans="1:68" s="22" customFormat="1" ht="21" customHeight="1">
      <c r="A45" s="243" t="s">
        <v>566</v>
      </c>
      <c r="B45" s="243"/>
      <c r="C45" s="243"/>
      <c r="D45" s="243"/>
      <c r="E45" s="243"/>
      <c r="F45" s="243"/>
      <c r="G45" s="248" t="s">
        <v>2937</v>
      </c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9"/>
      <c r="AY45" s="24"/>
      <c r="AZ45" s="179" t="s">
        <v>3665</v>
      </c>
      <c r="BA45" s="179" t="s">
        <v>4143</v>
      </c>
      <c r="BB45" s="179" t="s">
        <v>901</v>
      </c>
      <c r="BC45" s="179" t="s">
        <v>2980</v>
      </c>
      <c r="BD45" s="179" t="s">
        <v>2981</v>
      </c>
      <c r="BE45" s="179" t="s">
        <v>2982</v>
      </c>
      <c r="BF45" s="179" t="s">
        <v>901</v>
      </c>
      <c r="BG45" s="179" t="s">
        <v>901</v>
      </c>
      <c r="BH45" s="179" t="s">
        <v>901</v>
      </c>
      <c r="BI45" s="179" t="s">
        <v>901</v>
      </c>
      <c r="BJ45" s="179" t="s">
        <v>901</v>
      </c>
      <c r="BK45" s="179" t="s">
        <v>901</v>
      </c>
      <c r="BL45" s="179" t="s">
        <v>901</v>
      </c>
      <c r="BM45" s="179" t="s">
        <v>901</v>
      </c>
      <c r="BN45" s="179" t="s">
        <v>3908</v>
      </c>
      <c r="BO45" s="180">
        <v>6214</v>
      </c>
      <c r="BP45" s="24"/>
    </row>
    <row r="46" spans="1:68" s="22" customFormat="1" ht="20.25" customHeight="1">
      <c r="A46" s="218" t="s">
        <v>2798</v>
      </c>
      <c r="B46" s="219"/>
      <c r="C46" s="219"/>
      <c r="D46" s="219"/>
      <c r="E46" s="219"/>
      <c r="F46" s="220"/>
      <c r="G46" s="244" t="s">
        <v>2938</v>
      </c>
      <c r="H46" s="245"/>
      <c r="I46" s="245"/>
      <c r="J46" s="245"/>
      <c r="K46" s="245"/>
      <c r="L46" s="245"/>
      <c r="M46" s="246"/>
      <c r="N46" s="250" t="s">
        <v>2799</v>
      </c>
      <c r="O46" s="250"/>
      <c r="P46" s="250"/>
      <c r="Q46" s="250"/>
      <c r="R46" s="251" t="s">
        <v>2939</v>
      </c>
      <c r="S46" s="252"/>
      <c r="T46" s="252"/>
      <c r="U46" s="252"/>
      <c r="V46" s="252"/>
      <c r="W46" s="252"/>
      <c r="X46" s="252"/>
      <c r="Y46" s="252"/>
      <c r="Z46" s="256"/>
      <c r="AA46" s="257"/>
      <c r="AB46" s="257"/>
      <c r="AC46" s="257"/>
      <c r="AD46" s="258"/>
      <c r="AY46" s="24"/>
      <c r="AZ46" s="179" t="s">
        <v>3666</v>
      </c>
      <c r="BA46" s="179" t="s">
        <v>2983</v>
      </c>
      <c r="BB46" s="179" t="s">
        <v>908</v>
      </c>
      <c r="BC46" s="179" t="s">
        <v>2984</v>
      </c>
      <c r="BD46" s="179" t="s">
        <v>2985</v>
      </c>
      <c r="BE46" s="179" t="s">
        <v>2986</v>
      </c>
      <c r="BF46" s="179" t="s">
        <v>2986</v>
      </c>
      <c r="BG46" s="179" t="s">
        <v>901</v>
      </c>
      <c r="BH46" s="179" t="s">
        <v>901</v>
      </c>
      <c r="BI46" s="179" t="s">
        <v>901</v>
      </c>
      <c r="BJ46" s="179" t="s">
        <v>901</v>
      </c>
      <c r="BK46" s="179" t="s">
        <v>901</v>
      </c>
      <c r="BL46" s="179" t="s">
        <v>901</v>
      </c>
      <c r="BM46" s="179" t="s">
        <v>2987</v>
      </c>
      <c r="BN46" s="179" t="s">
        <v>3909</v>
      </c>
      <c r="BO46" s="180">
        <v>78848</v>
      </c>
      <c r="BP46" s="24"/>
    </row>
    <row r="47" spans="51:68" s="22" customFormat="1" ht="9" customHeight="1">
      <c r="AY47" s="24"/>
      <c r="AZ47" s="179" t="s">
        <v>3667</v>
      </c>
      <c r="BA47" s="179" t="s">
        <v>4144</v>
      </c>
      <c r="BB47" s="179" t="s">
        <v>901</v>
      </c>
      <c r="BC47" s="179" t="s">
        <v>2988</v>
      </c>
      <c r="BD47" s="179" t="s">
        <v>2989</v>
      </c>
      <c r="BE47" s="179" t="s">
        <v>2990</v>
      </c>
      <c r="BF47" s="179" t="s">
        <v>901</v>
      </c>
      <c r="BG47" s="179" t="s">
        <v>901</v>
      </c>
      <c r="BH47" s="179" t="s">
        <v>901</v>
      </c>
      <c r="BI47" s="179" t="s">
        <v>901</v>
      </c>
      <c r="BJ47" s="179" t="s">
        <v>901</v>
      </c>
      <c r="BK47" s="179" t="s">
        <v>901</v>
      </c>
      <c r="BL47" s="179" t="s">
        <v>901</v>
      </c>
      <c r="BM47" s="179" t="s">
        <v>901</v>
      </c>
      <c r="BN47" s="179" t="s">
        <v>3910</v>
      </c>
      <c r="BO47" s="180">
        <v>8037</v>
      </c>
      <c r="BP47" s="24"/>
    </row>
    <row r="48" spans="1:68" s="22" customFormat="1" ht="21" customHeight="1">
      <c r="A48" s="243" t="s">
        <v>2800</v>
      </c>
      <c r="B48" s="243"/>
      <c r="C48" s="243"/>
      <c r="D48" s="243"/>
      <c r="E48" s="243"/>
      <c r="F48" s="243"/>
      <c r="G48" s="217" t="s">
        <v>2940</v>
      </c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Y48" s="24"/>
      <c r="AZ48" s="179" t="s">
        <v>3668</v>
      </c>
      <c r="BA48" s="179" t="s">
        <v>4145</v>
      </c>
      <c r="BB48" s="179" t="s">
        <v>901</v>
      </c>
      <c r="BC48" s="179" t="s">
        <v>2991</v>
      </c>
      <c r="BD48" s="179" t="s">
        <v>2992</v>
      </c>
      <c r="BE48" s="179" t="s">
        <v>2993</v>
      </c>
      <c r="BF48" s="179" t="s">
        <v>901</v>
      </c>
      <c r="BG48" s="179" t="s">
        <v>901</v>
      </c>
      <c r="BH48" s="179" t="s">
        <v>901</v>
      </c>
      <c r="BI48" s="179" t="s">
        <v>901</v>
      </c>
      <c r="BJ48" s="179" t="s">
        <v>901</v>
      </c>
      <c r="BK48" s="179" t="s">
        <v>901</v>
      </c>
      <c r="BL48" s="179" t="s">
        <v>901</v>
      </c>
      <c r="BM48" s="179" t="s">
        <v>901</v>
      </c>
      <c r="BN48" s="179" t="s">
        <v>3911</v>
      </c>
      <c r="BO48" s="180">
        <v>32000</v>
      </c>
      <c r="BP48" s="24"/>
    </row>
    <row r="49" spans="1:68" s="22" customFormat="1" ht="21" customHeight="1">
      <c r="A49" s="243" t="s">
        <v>2798</v>
      </c>
      <c r="B49" s="243"/>
      <c r="C49" s="243"/>
      <c r="D49" s="243"/>
      <c r="E49" s="243"/>
      <c r="F49" s="243"/>
      <c r="G49" s="244" t="s">
        <v>2941</v>
      </c>
      <c r="H49" s="245"/>
      <c r="I49" s="245"/>
      <c r="J49" s="245"/>
      <c r="K49" s="245"/>
      <c r="L49" s="245"/>
      <c r="M49" s="246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Y49" s="24"/>
      <c r="AZ49" s="179" t="s">
        <v>3669</v>
      </c>
      <c r="BA49" s="179" t="s">
        <v>2994</v>
      </c>
      <c r="BB49" s="179" t="s">
        <v>901</v>
      </c>
      <c r="BC49" s="179" t="s">
        <v>2995</v>
      </c>
      <c r="BD49" s="179" t="s">
        <v>2996</v>
      </c>
      <c r="BE49" s="179" t="s">
        <v>2997</v>
      </c>
      <c r="BF49" s="179" t="s">
        <v>2997</v>
      </c>
      <c r="BG49" s="179" t="s">
        <v>901</v>
      </c>
      <c r="BH49" s="179" t="s">
        <v>901</v>
      </c>
      <c r="BI49" s="179" t="s">
        <v>901</v>
      </c>
      <c r="BJ49" s="179" t="s">
        <v>901</v>
      </c>
      <c r="BK49" s="179" t="s">
        <v>901</v>
      </c>
      <c r="BL49" s="179" t="s">
        <v>901</v>
      </c>
      <c r="BM49" s="179" t="s">
        <v>901</v>
      </c>
      <c r="BN49" s="179" t="s">
        <v>3912</v>
      </c>
      <c r="BO49" s="180">
        <v>12227</v>
      </c>
      <c r="BP49" s="24"/>
    </row>
    <row r="50" spans="1:68" s="22" customFormat="1" ht="10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Y50" s="24"/>
      <c r="AZ50" s="179" t="s">
        <v>3670</v>
      </c>
      <c r="BA50" s="179" t="s">
        <v>4146</v>
      </c>
      <c r="BB50" s="179" t="s">
        <v>901</v>
      </c>
      <c r="BC50" s="179" t="s">
        <v>2998</v>
      </c>
      <c r="BD50" s="179" t="s">
        <v>2999</v>
      </c>
      <c r="BE50" s="179" t="s">
        <v>3000</v>
      </c>
      <c r="BF50" s="179" t="s">
        <v>901</v>
      </c>
      <c r="BG50" s="179" t="s">
        <v>901</v>
      </c>
      <c r="BH50" s="179" t="s">
        <v>901</v>
      </c>
      <c r="BI50" s="179" t="s">
        <v>901</v>
      </c>
      <c r="BJ50" s="179" t="s">
        <v>901</v>
      </c>
      <c r="BK50" s="179" t="s">
        <v>901</v>
      </c>
      <c r="BL50" s="179" t="s">
        <v>901</v>
      </c>
      <c r="BM50" s="179" t="s">
        <v>901</v>
      </c>
      <c r="BN50" s="179" t="s">
        <v>3913</v>
      </c>
      <c r="BO50" s="180">
        <v>3172</v>
      </c>
      <c r="BP50" s="24"/>
    </row>
    <row r="51" spans="1:67" ht="31.5" customHeight="1">
      <c r="A51" s="227" t="s">
        <v>2808</v>
      </c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9"/>
      <c r="AZ51" s="179" t="s">
        <v>3671</v>
      </c>
      <c r="BA51" s="179" t="s">
        <v>4147</v>
      </c>
      <c r="BB51" s="179" t="s">
        <v>901</v>
      </c>
      <c r="BC51" s="179" t="s">
        <v>3001</v>
      </c>
      <c r="BD51" s="179" t="s">
        <v>3002</v>
      </c>
      <c r="BE51" s="179" t="s">
        <v>3003</v>
      </c>
      <c r="BF51" s="179" t="s">
        <v>3004</v>
      </c>
      <c r="BG51" s="179" t="s">
        <v>901</v>
      </c>
      <c r="BH51" s="179" t="s">
        <v>901</v>
      </c>
      <c r="BI51" s="179" t="s">
        <v>901</v>
      </c>
      <c r="BJ51" s="179" t="s">
        <v>901</v>
      </c>
      <c r="BK51" s="179" t="s">
        <v>901</v>
      </c>
      <c r="BL51" s="179" t="s">
        <v>901</v>
      </c>
      <c r="BM51" s="179" t="s">
        <v>3005</v>
      </c>
      <c r="BN51" s="179" t="s">
        <v>3006</v>
      </c>
      <c r="BO51" s="180">
        <v>4254</v>
      </c>
    </row>
    <row r="52" spans="52:67" ht="24" customHeight="1">
      <c r="AZ52" s="179" t="s">
        <v>3672</v>
      </c>
      <c r="BA52" s="179" t="s">
        <v>3007</v>
      </c>
      <c r="BB52" s="179" t="s">
        <v>901</v>
      </c>
      <c r="BC52" s="179" t="s">
        <v>3008</v>
      </c>
      <c r="BD52" s="179" t="s">
        <v>3009</v>
      </c>
      <c r="BE52" s="179" t="s">
        <v>3010</v>
      </c>
      <c r="BF52" s="179" t="s">
        <v>3010</v>
      </c>
      <c r="BG52" s="179" t="s">
        <v>901</v>
      </c>
      <c r="BH52" s="179" t="s">
        <v>901</v>
      </c>
      <c r="BI52" s="179" t="s">
        <v>901</v>
      </c>
      <c r="BJ52" s="179" t="s">
        <v>901</v>
      </c>
      <c r="BK52" s="179" t="s">
        <v>901</v>
      </c>
      <c r="BL52" s="179" t="s">
        <v>901</v>
      </c>
      <c r="BM52" s="179" t="s">
        <v>3011</v>
      </c>
      <c r="BN52" s="179" t="s">
        <v>3012</v>
      </c>
      <c r="BO52" s="180">
        <v>17710</v>
      </c>
    </row>
    <row r="53" spans="52:67" ht="51">
      <c r="AZ53" s="179" t="s">
        <v>3673</v>
      </c>
      <c r="BA53" s="179" t="s">
        <v>4148</v>
      </c>
      <c r="BB53" s="179" t="s">
        <v>901</v>
      </c>
      <c r="BC53" s="179" t="s">
        <v>3013</v>
      </c>
      <c r="BD53" s="179" t="s">
        <v>3014</v>
      </c>
      <c r="BE53" s="179" t="s">
        <v>3015</v>
      </c>
      <c r="BF53" s="179" t="s">
        <v>901</v>
      </c>
      <c r="BG53" s="179" t="s">
        <v>901</v>
      </c>
      <c r="BH53" s="179" t="s">
        <v>901</v>
      </c>
      <c r="BI53" s="179" t="s">
        <v>901</v>
      </c>
      <c r="BJ53" s="179" t="s">
        <v>901</v>
      </c>
      <c r="BK53" s="179" t="s">
        <v>901</v>
      </c>
      <c r="BL53" s="179" t="s">
        <v>901</v>
      </c>
      <c r="BM53" s="179" t="s">
        <v>901</v>
      </c>
      <c r="BN53" s="179" t="s">
        <v>3016</v>
      </c>
      <c r="BO53" s="180">
        <v>11794</v>
      </c>
    </row>
    <row r="54" spans="52:67" ht="25.5">
      <c r="AZ54" s="179" t="s">
        <v>3674</v>
      </c>
      <c r="BA54" s="179" t="s">
        <v>3674</v>
      </c>
      <c r="BB54" s="179" t="s">
        <v>901</v>
      </c>
      <c r="BC54" s="179" t="s">
        <v>3017</v>
      </c>
      <c r="BD54" s="179" t="s">
        <v>3018</v>
      </c>
      <c r="BE54" s="179" t="s">
        <v>901</v>
      </c>
      <c r="BF54" s="179" t="s">
        <v>901</v>
      </c>
      <c r="BG54" s="179" t="s">
        <v>901</v>
      </c>
      <c r="BH54" s="179" t="s">
        <v>901</v>
      </c>
      <c r="BI54" s="179" t="s">
        <v>901</v>
      </c>
      <c r="BJ54" s="179" t="s">
        <v>901</v>
      </c>
      <c r="BK54" s="179" t="s">
        <v>901</v>
      </c>
      <c r="BL54" s="179" t="s">
        <v>901</v>
      </c>
      <c r="BM54" s="179" t="s">
        <v>901</v>
      </c>
      <c r="BN54" s="179" t="s">
        <v>3914</v>
      </c>
      <c r="BO54" s="180">
        <v>16733</v>
      </c>
    </row>
    <row r="55" spans="52:67" ht="38.25">
      <c r="AZ55" s="179" t="s">
        <v>3675</v>
      </c>
      <c r="BA55" s="179" t="s">
        <v>3019</v>
      </c>
      <c r="BB55" s="179" t="s">
        <v>901</v>
      </c>
      <c r="BC55" s="179" t="s">
        <v>3020</v>
      </c>
      <c r="BD55" s="179" t="s">
        <v>3021</v>
      </c>
      <c r="BE55" s="179" t="s">
        <v>3022</v>
      </c>
      <c r="BF55" s="179" t="s">
        <v>3022</v>
      </c>
      <c r="BG55" s="179" t="s">
        <v>901</v>
      </c>
      <c r="BH55" s="179" t="s">
        <v>901</v>
      </c>
      <c r="BI55" s="179" t="s">
        <v>901</v>
      </c>
      <c r="BJ55" s="179" t="s">
        <v>901</v>
      </c>
      <c r="BK55" s="179" t="s">
        <v>901</v>
      </c>
      <c r="BL55" s="179" t="s">
        <v>901</v>
      </c>
      <c r="BM55" s="179" t="s">
        <v>901</v>
      </c>
      <c r="BN55" s="179" t="s">
        <v>3915</v>
      </c>
      <c r="BO55" s="180">
        <v>5155</v>
      </c>
    </row>
    <row r="56" spans="52:67" ht="38.25">
      <c r="AZ56" s="179" t="s">
        <v>3676</v>
      </c>
      <c r="BA56" s="179" t="s">
        <v>3023</v>
      </c>
      <c r="BB56" s="179" t="s">
        <v>901</v>
      </c>
      <c r="BC56" s="179" t="s">
        <v>3024</v>
      </c>
      <c r="BD56" s="179" t="s">
        <v>3025</v>
      </c>
      <c r="BE56" s="179" t="s">
        <v>3026</v>
      </c>
      <c r="BF56" s="179" t="s">
        <v>901</v>
      </c>
      <c r="BG56" s="179" t="s">
        <v>901</v>
      </c>
      <c r="BH56" s="179" t="s">
        <v>901</v>
      </c>
      <c r="BI56" s="179" t="s">
        <v>901</v>
      </c>
      <c r="BJ56" s="179" t="s">
        <v>901</v>
      </c>
      <c r="BK56" s="179" t="s">
        <v>901</v>
      </c>
      <c r="BL56" s="179" t="s">
        <v>901</v>
      </c>
      <c r="BM56" s="179" t="s">
        <v>901</v>
      </c>
      <c r="BN56" s="179" t="s">
        <v>3027</v>
      </c>
      <c r="BO56" s="180">
        <v>17508</v>
      </c>
    </row>
    <row r="57" spans="52:67" ht="38.25">
      <c r="AZ57" s="179" t="s">
        <v>3677</v>
      </c>
      <c r="BA57" s="179" t="s">
        <v>3028</v>
      </c>
      <c r="BB57" s="179" t="s">
        <v>901</v>
      </c>
      <c r="BC57" s="179" t="s">
        <v>3029</v>
      </c>
      <c r="BD57" s="179" t="s">
        <v>3030</v>
      </c>
      <c r="BE57" s="179" t="s">
        <v>3031</v>
      </c>
      <c r="BF57" s="179" t="s">
        <v>901</v>
      </c>
      <c r="BG57" s="179" t="s">
        <v>901</v>
      </c>
      <c r="BH57" s="179" t="s">
        <v>901</v>
      </c>
      <c r="BI57" s="179" t="s">
        <v>901</v>
      </c>
      <c r="BJ57" s="179" t="s">
        <v>901</v>
      </c>
      <c r="BK57" s="179" t="s">
        <v>901</v>
      </c>
      <c r="BL57" s="179" t="s">
        <v>901</v>
      </c>
      <c r="BM57" s="179" t="s">
        <v>901</v>
      </c>
      <c r="BN57" s="179" t="s">
        <v>3916</v>
      </c>
      <c r="BO57" s="180">
        <v>8135</v>
      </c>
    </row>
    <row r="58" spans="52:67" ht="63.75">
      <c r="AZ58" s="179" t="s">
        <v>3678</v>
      </c>
      <c r="BA58" s="179" t="s">
        <v>4149</v>
      </c>
      <c r="BB58" s="179" t="s">
        <v>901</v>
      </c>
      <c r="BC58" s="179" t="s">
        <v>3032</v>
      </c>
      <c r="BD58" s="179" t="s">
        <v>3033</v>
      </c>
      <c r="BE58" s="179" t="s">
        <v>901</v>
      </c>
      <c r="BF58" s="179" t="s">
        <v>901</v>
      </c>
      <c r="BG58" s="179" t="s">
        <v>901</v>
      </c>
      <c r="BH58" s="179" t="s">
        <v>901</v>
      </c>
      <c r="BI58" s="179" t="s">
        <v>901</v>
      </c>
      <c r="BJ58" s="179" t="s">
        <v>901</v>
      </c>
      <c r="BK58" s="179" t="s">
        <v>901</v>
      </c>
      <c r="BL58" s="179" t="s">
        <v>901</v>
      </c>
      <c r="BM58" s="179" t="s">
        <v>901</v>
      </c>
      <c r="BN58" s="179" t="s">
        <v>3917</v>
      </c>
      <c r="BO58" s="180">
        <v>21682</v>
      </c>
    </row>
    <row r="59" spans="52:67" ht="25.5">
      <c r="AZ59" s="179" t="s">
        <v>3679</v>
      </c>
      <c r="BA59" s="179" t="s">
        <v>3034</v>
      </c>
      <c r="BB59" s="179" t="s">
        <v>901</v>
      </c>
      <c r="BC59" s="179" t="s">
        <v>3035</v>
      </c>
      <c r="BD59" s="179" t="s">
        <v>3036</v>
      </c>
      <c r="BE59" s="179" t="s">
        <v>901</v>
      </c>
      <c r="BF59" s="179" t="s">
        <v>901</v>
      </c>
      <c r="BG59" s="179" t="s">
        <v>901</v>
      </c>
      <c r="BH59" s="179" t="s">
        <v>901</v>
      </c>
      <c r="BI59" s="179" t="s">
        <v>901</v>
      </c>
      <c r="BJ59" s="179" t="s">
        <v>901</v>
      </c>
      <c r="BK59" s="179" t="s">
        <v>901</v>
      </c>
      <c r="BL59" s="179" t="s">
        <v>901</v>
      </c>
      <c r="BM59" s="179" t="s">
        <v>901</v>
      </c>
      <c r="BN59" s="179" t="s">
        <v>3918</v>
      </c>
      <c r="BO59" s="180">
        <v>5349</v>
      </c>
    </row>
    <row r="60" spans="52:67" ht="38.25">
      <c r="AZ60" s="179" t="s">
        <v>3680</v>
      </c>
      <c r="BA60" s="179" t="s">
        <v>3037</v>
      </c>
      <c r="BB60" s="179" t="s">
        <v>901</v>
      </c>
      <c r="BC60" s="179" t="s">
        <v>3038</v>
      </c>
      <c r="BD60" s="179" t="s">
        <v>3039</v>
      </c>
      <c r="BE60" s="179" t="s">
        <v>3040</v>
      </c>
      <c r="BF60" s="179" t="s">
        <v>901</v>
      </c>
      <c r="BG60" s="179" t="s">
        <v>901</v>
      </c>
      <c r="BH60" s="179" t="s">
        <v>901</v>
      </c>
      <c r="BI60" s="179" t="s">
        <v>901</v>
      </c>
      <c r="BJ60" s="179" t="s">
        <v>901</v>
      </c>
      <c r="BK60" s="179" t="s">
        <v>901</v>
      </c>
      <c r="BL60" s="179" t="s">
        <v>901</v>
      </c>
      <c r="BM60" s="179" t="s">
        <v>901</v>
      </c>
      <c r="BN60" s="179" t="s">
        <v>3919</v>
      </c>
      <c r="BO60" s="180">
        <v>4897</v>
      </c>
    </row>
    <row r="61" spans="52:67" ht="25.5">
      <c r="AZ61" s="179" t="s">
        <v>3681</v>
      </c>
      <c r="BA61" s="179" t="s">
        <v>3041</v>
      </c>
      <c r="BB61" s="179" t="s">
        <v>909</v>
      </c>
      <c r="BC61" s="179" t="s">
        <v>3042</v>
      </c>
      <c r="BD61" s="179" t="s">
        <v>3043</v>
      </c>
      <c r="BE61" s="179" t="s">
        <v>3044</v>
      </c>
      <c r="BF61" s="179" t="s">
        <v>3044</v>
      </c>
      <c r="BG61" s="179" t="s">
        <v>901</v>
      </c>
      <c r="BH61" s="179" t="s">
        <v>901</v>
      </c>
      <c r="BI61" s="179" t="s">
        <v>901</v>
      </c>
      <c r="BJ61" s="179" t="s">
        <v>901</v>
      </c>
      <c r="BK61" s="179" t="s">
        <v>901</v>
      </c>
      <c r="BL61" s="179" t="s">
        <v>901</v>
      </c>
      <c r="BM61" s="179" t="s">
        <v>901</v>
      </c>
      <c r="BN61" s="179" t="s">
        <v>3920</v>
      </c>
      <c r="BO61" s="180">
        <v>23334</v>
      </c>
    </row>
    <row r="62" spans="52:67" ht="38.25">
      <c r="AZ62" s="179" t="s">
        <v>3682</v>
      </c>
      <c r="BA62" s="179" t="s">
        <v>4150</v>
      </c>
      <c r="BB62" s="179" t="s">
        <v>901</v>
      </c>
      <c r="BC62" s="179" t="s">
        <v>3921</v>
      </c>
      <c r="BD62" s="179" t="s">
        <v>3045</v>
      </c>
      <c r="BE62" s="179" t="s">
        <v>3922</v>
      </c>
      <c r="BF62" s="179" t="s">
        <v>3922</v>
      </c>
      <c r="BG62" s="179" t="s">
        <v>901</v>
      </c>
      <c r="BH62" s="179" t="s">
        <v>901</v>
      </c>
      <c r="BI62" s="179" t="s">
        <v>901</v>
      </c>
      <c r="BJ62" s="179" t="s">
        <v>901</v>
      </c>
      <c r="BK62" s="179" t="s">
        <v>901</v>
      </c>
      <c r="BL62" s="179" t="s">
        <v>901</v>
      </c>
      <c r="BM62" s="179" t="s">
        <v>3923</v>
      </c>
      <c r="BN62" s="179" t="s">
        <v>3924</v>
      </c>
      <c r="BO62" s="180">
        <v>6224</v>
      </c>
    </row>
    <row r="63" spans="52:67" ht="38.25">
      <c r="AZ63" s="179" t="s">
        <v>3683</v>
      </c>
      <c r="BA63" s="179" t="s">
        <v>4151</v>
      </c>
      <c r="BB63" s="179" t="s">
        <v>901</v>
      </c>
      <c r="BC63" s="179" t="s">
        <v>3046</v>
      </c>
      <c r="BD63" s="179" t="s">
        <v>3047</v>
      </c>
      <c r="BE63" s="179" t="s">
        <v>901</v>
      </c>
      <c r="BF63" s="179" t="s">
        <v>901</v>
      </c>
      <c r="BG63" s="179" t="s">
        <v>901</v>
      </c>
      <c r="BH63" s="179" t="s">
        <v>901</v>
      </c>
      <c r="BI63" s="179" t="s">
        <v>901</v>
      </c>
      <c r="BJ63" s="179" t="s">
        <v>901</v>
      </c>
      <c r="BK63" s="179" t="s">
        <v>901</v>
      </c>
      <c r="BL63" s="179" t="s">
        <v>901</v>
      </c>
      <c r="BM63" s="179" t="s">
        <v>901</v>
      </c>
      <c r="BN63" s="179" t="s">
        <v>3925</v>
      </c>
      <c r="BO63" s="180">
        <v>113947</v>
      </c>
    </row>
    <row r="64" spans="52:67" ht="25.5">
      <c r="AZ64" s="179" t="s">
        <v>3684</v>
      </c>
      <c r="BA64" s="179" t="s">
        <v>3048</v>
      </c>
      <c r="BB64" s="179" t="s">
        <v>3049</v>
      </c>
      <c r="BC64" s="179" t="s">
        <v>3050</v>
      </c>
      <c r="BD64" s="179" t="s">
        <v>3051</v>
      </c>
      <c r="BE64" s="179" t="s">
        <v>3052</v>
      </c>
      <c r="BF64" s="179" t="s">
        <v>901</v>
      </c>
      <c r="BG64" s="179" t="s">
        <v>901</v>
      </c>
      <c r="BH64" s="179" t="s">
        <v>901</v>
      </c>
      <c r="BI64" s="179" t="s">
        <v>901</v>
      </c>
      <c r="BJ64" s="179" t="s">
        <v>901</v>
      </c>
      <c r="BK64" s="179" t="s">
        <v>901</v>
      </c>
      <c r="BL64" s="179" t="s">
        <v>901</v>
      </c>
      <c r="BM64" s="179" t="s">
        <v>901</v>
      </c>
      <c r="BN64" s="179" t="s">
        <v>3053</v>
      </c>
      <c r="BO64" s="180">
        <v>7553</v>
      </c>
    </row>
    <row r="65" spans="52:67" ht="38.25">
      <c r="AZ65" s="179" t="s">
        <v>3685</v>
      </c>
      <c r="BA65" s="179" t="s">
        <v>3054</v>
      </c>
      <c r="BB65" s="179" t="s">
        <v>901</v>
      </c>
      <c r="BC65" s="179" t="s">
        <v>3055</v>
      </c>
      <c r="BD65" s="179" t="s">
        <v>3056</v>
      </c>
      <c r="BE65" s="179" t="s">
        <v>3057</v>
      </c>
      <c r="BF65" s="179" t="s">
        <v>3926</v>
      </c>
      <c r="BG65" s="179" t="s">
        <v>901</v>
      </c>
      <c r="BH65" s="179" t="s">
        <v>901</v>
      </c>
      <c r="BI65" s="179" t="s">
        <v>901</v>
      </c>
      <c r="BJ65" s="179" t="s">
        <v>901</v>
      </c>
      <c r="BK65" s="179" t="s">
        <v>901</v>
      </c>
      <c r="BL65" s="179" t="s">
        <v>901</v>
      </c>
      <c r="BM65" s="179" t="s">
        <v>3927</v>
      </c>
      <c r="BN65" s="179" t="s">
        <v>3928</v>
      </c>
      <c r="BO65" s="180">
        <v>18197</v>
      </c>
    </row>
    <row r="66" spans="52:67" ht="38.25">
      <c r="AZ66" s="179" t="s">
        <v>3686</v>
      </c>
      <c r="BA66" s="179" t="s">
        <v>4152</v>
      </c>
      <c r="BB66" s="179" t="s">
        <v>901</v>
      </c>
      <c r="BC66" s="179" t="s">
        <v>3058</v>
      </c>
      <c r="BD66" s="179" t="s">
        <v>3059</v>
      </c>
      <c r="BE66" s="179" t="s">
        <v>3060</v>
      </c>
      <c r="BF66" s="179" t="s">
        <v>901</v>
      </c>
      <c r="BG66" s="179" t="s">
        <v>901</v>
      </c>
      <c r="BH66" s="179" t="s">
        <v>901</v>
      </c>
      <c r="BI66" s="179" t="s">
        <v>901</v>
      </c>
      <c r="BJ66" s="179" t="s">
        <v>901</v>
      </c>
      <c r="BK66" s="179" t="s">
        <v>901</v>
      </c>
      <c r="BL66" s="179" t="s">
        <v>901</v>
      </c>
      <c r="BM66" s="179" t="s">
        <v>901</v>
      </c>
      <c r="BN66" s="179" t="s">
        <v>3929</v>
      </c>
      <c r="BO66" s="180">
        <v>9806</v>
      </c>
    </row>
    <row r="67" spans="52:67" ht="25.5">
      <c r="AZ67" s="179" t="s">
        <v>3687</v>
      </c>
      <c r="BA67" s="179" t="s">
        <v>4153</v>
      </c>
      <c r="BB67" s="179" t="s">
        <v>901</v>
      </c>
      <c r="BC67" s="179" t="s">
        <v>3061</v>
      </c>
      <c r="BD67" s="179" t="s">
        <v>3062</v>
      </c>
      <c r="BE67" s="179" t="s">
        <v>3063</v>
      </c>
      <c r="BF67" s="179" t="s">
        <v>901</v>
      </c>
      <c r="BG67" s="179" t="s">
        <v>901</v>
      </c>
      <c r="BH67" s="179" t="s">
        <v>901</v>
      </c>
      <c r="BI67" s="179" t="s">
        <v>901</v>
      </c>
      <c r="BJ67" s="179" t="s">
        <v>901</v>
      </c>
      <c r="BK67" s="179" t="s">
        <v>901</v>
      </c>
      <c r="BL67" s="179" t="s">
        <v>901</v>
      </c>
      <c r="BM67" s="179" t="s">
        <v>901</v>
      </c>
      <c r="BN67" s="179" t="s">
        <v>3930</v>
      </c>
      <c r="BO67" s="180">
        <v>3421</v>
      </c>
    </row>
    <row r="68" spans="52:67" ht="51">
      <c r="AZ68" s="179" t="s">
        <v>3688</v>
      </c>
      <c r="BA68" s="179" t="s">
        <v>3064</v>
      </c>
      <c r="BB68" s="179" t="s">
        <v>910</v>
      </c>
      <c r="BC68" s="179" t="s">
        <v>3065</v>
      </c>
      <c r="BD68" s="179" t="s">
        <v>3066</v>
      </c>
      <c r="BE68" s="179" t="s">
        <v>3067</v>
      </c>
      <c r="BF68" s="179" t="s">
        <v>3068</v>
      </c>
      <c r="BG68" s="179" t="s">
        <v>901</v>
      </c>
      <c r="BH68" s="179" t="s">
        <v>901</v>
      </c>
      <c r="BI68" s="179" t="s">
        <v>901</v>
      </c>
      <c r="BJ68" s="179" t="s">
        <v>901</v>
      </c>
      <c r="BK68" s="179" t="s">
        <v>901</v>
      </c>
      <c r="BL68" s="179" t="s">
        <v>901</v>
      </c>
      <c r="BM68" s="179" t="s">
        <v>3069</v>
      </c>
      <c r="BN68" s="179" t="s">
        <v>3070</v>
      </c>
      <c r="BO68" s="180">
        <v>2500000</v>
      </c>
    </row>
    <row r="69" spans="52:67" ht="38.25">
      <c r="AZ69" s="179" t="s">
        <v>3689</v>
      </c>
      <c r="BA69" s="179" t="s">
        <v>4154</v>
      </c>
      <c r="BB69" s="179" t="s">
        <v>901</v>
      </c>
      <c r="BC69" s="179" t="s">
        <v>3071</v>
      </c>
      <c r="BD69" s="179" t="s">
        <v>3072</v>
      </c>
      <c r="BE69" s="179" t="s">
        <v>3073</v>
      </c>
      <c r="BF69" s="179" t="s">
        <v>901</v>
      </c>
      <c r="BG69" s="179" t="s">
        <v>901</v>
      </c>
      <c r="BH69" s="179" t="s">
        <v>901</v>
      </c>
      <c r="BI69" s="179" t="s">
        <v>901</v>
      </c>
      <c r="BJ69" s="179" t="s">
        <v>901</v>
      </c>
      <c r="BK69" s="179" t="s">
        <v>901</v>
      </c>
      <c r="BL69" s="179" t="s">
        <v>901</v>
      </c>
      <c r="BM69" s="179" t="s">
        <v>901</v>
      </c>
      <c r="BN69" s="179" t="s">
        <v>3931</v>
      </c>
      <c r="BO69" s="180">
        <v>19528</v>
      </c>
    </row>
    <row r="70" spans="52:67" ht="63.75">
      <c r="AZ70" s="179" t="s">
        <v>3690</v>
      </c>
      <c r="BA70" s="179" t="s">
        <v>3074</v>
      </c>
      <c r="BB70" s="179" t="s">
        <v>901</v>
      </c>
      <c r="BC70" s="179" t="s">
        <v>3075</v>
      </c>
      <c r="BD70" s="179" t="s">
        <v>3076</v>
      </c>
      <c r="BE70" s="179" t="s">
        <v>3077</v>
      </c>
      <c r="BF70" s="179" t="s">
        <v>901</v>
      </c>
      <c r="BG70" s="179" t="s">
        <v>901</v>
      </c>
      <c r="BH70" s="179" t="s">
        <v>901</v>
      </c>
      <c r="BI70" s="179" t="s">
        <v>901</v>
      </c>
      <c r="BJ70" s="179" t="s">
        <v>901</v>
      </c>
      <c r="BK70" s="179" t="s">
        <v>901</v>
      </c>
      <c r="BL70" s="179" t="s">
        <v>901</v>
      </c>
      <c r="BM70" s="179" t="s">
        <v>901</v>
      </c>
      <c r="BN70" s="179" t="s">
        <v>3932</v>
      </c>
      <c r="BO70" s="180">
        <v>7426</v>
      </c>
    </row>
    <row r="71" spans="52:67" ht="38.25">
      <c r="AZ71" s="179" t="s">
        <v>3691</v>
      </c>
      <c r="BA71" s="179" t="s">
        <v>3078</v>
      </c>
      <c r="BB71" s="179" t="s">
        <v>911</v>
      </c>
      <c r="BC71" s="179" t="s">
        <v>3079</v>
      </c>
      <c r="BD71" s="179" t="s">
        <v>3080</v>
      </c>
      <c r="BE71" s="179" t="s">
        <v>3081</v>
      </c>
      <c r="BF71" s="179" t="s">
        <v>3082</v>
      </c>
      <c r="BG71" s="179" t="s">
        <v>901</v>
      </c>
      <c r="BH71" s="179" t="s">
        <v>901</v>
      </c>
      <c r="BI71" s="179" t="s">
        <v>901</v>
      </c>
      <c r="BJ71" s="179" t="s">
        <v>901</v>
      </c>
      <c r="BK71" s="179" t="s">
        <v>901</v>
      </c>
      <c r="BL71" s="179" t="s">
        <v>901</v>
      </c>
      <c r="BM71" s="179" t="s">
        <v>901</v>
      </c>
      <c r="BN71" s="179" t="s">
        <v>3083</v>
      </c>
      <c r="BO71" s="180">
        <v>12989</v>
      </c>
    </row>
    <row r="72" spans="52:67" ht="38.25">
      <c r="AZ72" s="179" t="s">
        <v>3692</v>
      </c>
      <c r="BA72" s="179" t="s">
        <v>4155</v>
      </c>
      <c r="BB72" s="179" t="s">
        <v>901</v>
      </c>
      <c r="BC72" s="179" t="s">
        <v>3084</v>
      </c>
      <c r="BD72" s="179" t="s">
        <v>3085</v>
      </c>
      <c r="BE72" s="179" t="s">
        <v>3086</v>
      </c>
      <c r="BF72" s="179" t="s">
        <v>901</v>
      </c>
      <c r="BG72" s="179" t="s">
        <v>901</v>
      </c>
      <c r="BH72" s="179" t="s">
        <v>901</v>
      </c>
      <c r="BI72" s="179" t="s">
        <v>901</v>
      </c>
      <c r="BJ72" s="179" t="s">
        <v>901</v>
      </c>
      <c r="BK72" s="179" t="s">
        <v>901</v>
      </c>
      <c r="BL72" s="179" t="s">
        <v>901</v>
      </c>
      <c r="BM72" s="179" t="s">
        <v>901</v>
      </c>
      <c r="BN72" s="179" t="s">
        <v>3933</v>
      </c>
      <c r="BO72" s="180">
        <v>3969</v>
      </c>
    </row>
    <row r="73" spans="52:67" ht="38.25">
      <c r="AZ73" s="179" t="s">
        <v>3693</v>
      </c>
      <c r="BA73" s="179" t="s">
        <v>4156</v>
      </c>
      <c r="BB73" s="179" t="s">
        <v>901</v>
      </c>
      <c r="BC73" s="179" t="s">
        <v>3087</v>
      </c>
      <c r="BD73" s="179" t="s">
        <v>3088</v>
      </c>
      <c r="BE73" s="179" t="s">
        <v>901</v>
      </c>
      <c r="BF73" s="179" t="s">
        <v>901</v>
      </c>
      <c r="BG73" s="179" t="s">
        <v>901</v>
      </c>
      <c r="BH73" s="179" t="s">
        <v>901</v>
      </c>
      <c r="BI73" s="179" t="s">
        <v>901</v>
      </c>
      <c r="BJ73" s="179" t="s">
        <v>901</v>
      </c>
      <c r="BK73" s="179" t="s">
        <v>901</v>
      </c>
      <c r="BL73" s="179" t="s">
        <v>901</v>
      </c>
      <c r="BM73" s="179" t="s">
        <v>901</v>
      </c>
      <c r="BN73" s="179" t="s">
        <v>3934</v>
      </c>
      <c r="BO73" s="180">
        <v>4433</v>
      </c>
    </row>
    <row r="74" spans="52:67" ht="51">
      <c r="AZ74" s="179" t="s">
        <v>3694</v>
      </c>
      <c r="BA74" s="179" t="s">
        <v>4157</v>
      </c>
      <c r="BB74" s="179" t="s">
        <v>912</v>
      </c>
      <c r="BC74" s="179" t="s">
        <v>3089</v>
      </c>
      <c r="BD74" s="179" t="s">
        <v>3090</v>
      </c>
      <c r="BE74" s="179" t="s">
        <v>3091</v>
      </c>
      <c r="BF74" s="179" t="s">
        <v>3092</v>
      </c>
      <c r="BG74" s="179" t="s">
        <v>901</v>
      </c>
      <c r="BH74" s="179" t="s">
        <v>901</v>
      </c>
      <c r="BI74" s="179" t="s">
        <v>901</v>
      </c>
      <c r="BJ74" s="179" t="s">
        <v>901</v>
      </c>
      <c r="BK74" s="179" t="s">
        <v>901</v>
      </c>
      <c r="BL74" s="179" t="s">
        <v>901</v>
      </c>
      <c r="BM74" s="179" t="s">
        <v>901</v>
      </c>
      <c r="BN74" s="179" t="s">
        <v>3935</v>
      </c>
      <c r="BO74" s="180">
        <v>303588</v>
      </c>
    </row>
    <row r="75" spans="52:67" ht="25.5">
      <c r="AZ75" s="179" t="s">
        <v>3695</v>
      </c>
      <c r="BA75" s="179" t="s">
        <v>3093</v>
      </c>
      <c r="BB75" s="179" t="s">
        <v>901</v>
      </c>
      <c r="BC75" s="179" t="s">
        <v>3094</v>
      </c>
      <c r="BD75" s="179" t="s">
        <v>3095</v>
      </c>
      <c r="BE75" s="179" t="s">
        <v>3096</v>
      </c>
      <c r="BF75" s="179" t="s">
        <v>901</v>
      </c>
      <c r="BG75" s="179" t="s">
        <v>901</v>
      </c>
      <c r="BH75" s="179" t="s">
        <v>901</v>
      </c>
      <c r="BI75" s="179" t="s">
        <v>901</v>
      </c>
      <c r="BJ75" s="179" t="s">
        <v>901</v>
      </c>
      <c r="BK75" s="179" t="s">
        <v>901</v>
      </c>
      <c r="BL75" s="179" t="s">
        <v>901</v>
      </c>
      <c r="BM75" s="179" t="s">
        <v>901</v>
      </c>
      <c r="BN75" s="179" t="s">
        <v>3936</v>
      </c>
      <c r="BO75" s="180">
        <v>4392</v>
      </c>
    </row>
    <row r="76" spans="52:67" ht="25.5">
      <c r="AZ76" s="179" t="s">
        <v>3696</v>
      </c>
      <c r="BA76" s="179" t="s">
        <v>4158</v>
      </c>
      <c r="BB76" s="179" t="s">
        <v>901</v>
      </c>
      <c r="BC76" s="179" t="s">
        <v>3097</v>
      </c>
      <c r="BD76" s="179" t="s">
        <v>3098</v>
      </c>
      <c r="BE76" s="179" t="s">
        <v>3099</v>
      </c>
      <c r="BF76" s="179" t="s">
        <v>901</v>
      </c>
      <c r="BG76" s="179" t="s">
        <v>901</v>
      </c>
      <c r="BH76" s="179" t="s">
        <v>901</v>
      </c>
      <c r="BI76" s="179" t="s">
        <v>901</v>
      </c>
      <c r="BJ76" s="179" t="s">
        <v>901</v>
      </c>
      <c r="BK76" s="179" t="s">
        <v>901</v>
      </c>
      <c r="BL76" s="179" t="s">
        <v>901</v>
      </c>
      <c r="BM76" s="179" t="s">
        <v>901</v>
      </c>
      <c r="BN76" s="179" t="s">
        <v>3937</v>
      </c>
      <c r="BO76" s="180">
        <v>12791</v>
      </c>
    </row>
    <row r="77" spans="52:67" ht="25.5">
      <c r="AZ77" s="179" t="s">
        <v>3697</v>
      </c>
      <c r="BA77" s="179" t="s">
        <v>3100</v>
      </c>
      <c r="BB77" s="179" t="s">
        <v>901</v>
      </c>
      <c r="BC77" s="179" t="s">
        <v>3101</v>
      </c>
      <c r="BD77" s="179" t="s">
        <v>3102</v>
      </c>
      <c r="BE77" s="179" t="s">
        <v>3103</v>
      </c>
      <c r="BF77" s="179" t="s">
        <v>901</v>
      </c>
      <c r="BG77" s="179" t="s">
        <v>901</v>
      </c>
      <c r="BH77" s="179" t="s">
        <v>901</v>
      </c>
      <c r="BI77" s="179" t="s">
        <v>901</v>
      </c>
      <c r="BJ77" s="179" t="s">
        <v>901</v>
      </c>
      <c r="BK77" s="179" t="s">
        <v>901</v>
      </c>
      <c r="BL77" s="179" t="s">
        <v>901</v>
      </c>
      <c r="BM77" s="179" t="s">
        <v>901</v>
      </c>
      <c r="BN77" s="179" t="s">
        <v>3104</v>
      </c>
      <c r="BO77" s="180">
        <v>2818</v>
      </c>
    </row>
    <row r="78" spans="52:67" ht="38.25">
      <c r="AZ78" s="179" t="s">
        <v>3698</v>
      </c>
      <c r="BA78" s="179" t="s">
        <v>3105</v>
      </c>
      <c r="BB78" s="179" t="s">
        <v>901</v>
      </c>
      <c r="BC78" s="179" t="s">
        <v>1034</v>
      </c>
      <c r="BD78" s="179" t="s">
        <v>1035</v>
      </c>
      <c r="BE78" s="179" t="s">
        <v>1036</v>
      </c>
      <c r="BF78" s="179" t="s">
        <v>1036</v>
      </c>
      <c r="BG78" s="179" t="s">
        <v>901</v>
      </c>
      <c r="BH78" s="179" t="s">
        <v>901</v>
      </c>
      <c r="BI78" s="179" t="s">
        <v>901</v>
      </c>
      <c r="BJ78" s="179" t="s">
        <v>901</v>
      </c>
      <c r="BK78" s="179" t="s">
        <v>901</v>
      </c>
      <c r="BL78" s="179" t="s">
        <v>901</v>
      </c>
      <c r="BM78" s="179" t="s">
        <v>901</v>
      </c>
      <c r="BN78" s="179" t="s">
        <v>3938</v>
      </c>
      <c r="BO78" s="180">
        <v>37195</v>
      </c>
    </row>
    <row r="79" spans="52:67" ht="38.25">
      <c r="AZ79" s="179" t="s">
        <v>3699</v>
      </c>
      <c r="BA79" s="179" t="s">
        <v>4159</v>
      </c>
      <c r="BB79" s="179" t="s">
        <v>901</v>
      </c>
      <c r="BC79" s="179" t="s">
        <v>1037</v>
      </c>
      <c r="BD79" s="179" t="s">
        <v>1038</v>
      </c>
      <c r="BE79" s="179" t="s">
        <v>1039</v>
      </c>
      <c r="BF79" s="179" t="s">
        <v>901</v>
      </c>
      <c r="BG79" s="179" t="s">
        <v>901</v>
      </c>
      <c r="BH79" s="179" t="s">
        <v>901</v>
      </c>
      <c r="BI79" s="179" t="s">
        <v>901</v>
      </c>
      <c r="BJ79" s="179" t="s">
        <v>901</v>
      </c>
      <c r="BK79" s="179" t="s">
        <v>901</v>
      </c>
      <c r="BL79" s="179" t="s">
        <v>901</v>
      </c>
      <c r="BM79" s="179" t="s">
        <v>901</v>
      </c>
      <c r="BN79" s="179" t="s">
        <v>3939</v>
      </c>
      <c r="BO79" s="180">
        <v>4984</v>
      </c>
    </row>
    <row r="80" spans="52:67" ht="25.5">
      <c r="AZ80" s="179" t="s">
        <v>3700</v>
      </c>
      <c r="BA80" s="179" t="s">
        <v>4160</v>
      </c>
      <c r="BB80" s="179" t="s">
        <v>901</v>
      </c>
      <c r="BC80" s="179" t="s">
        <v>1040</v>
      </c>
      <c r="BD80" s="179" t="s">
        <v>1041</v>
      </c>
      <c r="BE80" s="179" t="s">
        <v>901</v>
      </c>
      <c r="BF80" s="179" t="s">
        <v>901</v>
      </c>
      <c r="BG80" s="179" t="s">
        <v>901</v>
      </c>
      <c r="BH80" s="179" t="s">
        <v>901</v>
      </c>
      <c r="BI80" s="179" t="s">
        <v>901</v>
      </c>
      <c r="BJ80" s="179" t="s">
        <v>901</v>
      </c>
      <c r="BK80" s="179" t="s">
        <v>901</v>
      </c>
      <c r="BL80" s="179" t="s">
        <v>901</v>
      </c>
      <c r="BM80" s="179" t="s">
        <v>901</v>
      </c>
      <c r="BN80" s="179" t="s">
        <v>3940</v>
      </c>
      <c r="BO80" s="180">
        <v>42764</v>
      </c>
    </row>
    <row r="81" spans="52:67" ht="25.5">
      <c r="AZ81" s="179" t="s">
        <v>3701</v>
      </c>
      <c r="BA81" s="179" t="s">
        <v>3701</v>
      </c>
      <c r="BB81" s="179" t="s">
        <v>901</v>
      </c>
      <c r="BC81" s="179" t="s">
        <v>1042</v>
      </c>
      <c r="BD81" s="179" t="s">
        <v>1043</v>
      </c>
      <c r="BE81" s="179" t="s">
        <v>901</v>
      </c>
      <c r="BF81" s="179" t="s">
        <v>901</v>
      </c>
      <c r="BG81" s="179" t="s">
        <v>901</v>
      </c>
      <c r="BH81" s="179" t="s">
        <v>901</v>
      </c>
      <c r="BI81" s="179" t="s">
        <v>901</v>
      </c>
      <c r="BJ81" s="179" t="s">
        <v>901</v>
      </c>
      <c r="BK81" s="179" t="s">
        <v>901</v>
      </c>
      <c r="BL81" s="179" t="s">
        <v>901</v>
      </c>
      <c r="BM81" s="179" t="s">
        <v>901</v>
      </c>
      <c r="BN81" s="179" t="s">
        <v>3941</v>
      </c>
      <c r="BO81" s="180">
        <v>39919</v>
      </c>
    </row>
    <row r="82" spans="52:67" ht="25.5">
      <c r="AZ82" s="179" t="s">
        <v>3702</v>
      </c>
      <c r="BA82" s="179" t="s">
        <v>1044</v>
      </c>
      <c r="BB82" s="179" t="s">
        <v>901</v>
      </c>
      <c r="BC82" s="179" t="s">
        <v>1045</v>
      </c>
      <c r="BD82" s="179" t="s">
        <v>1046</v>
      </c>
      <c r="BE82" s="179" t="s">
        <v>1047</v>
      </c>
      <c r="BF82" s="179" t="s">
        <v>1047</v>
      </c>
      <c r="BG82" s="179" t="s">
        <v>901</v>
      </c>
      <c r="BH82" s="179" t="s">
        <v>901</v>
      </c>
      <c r="BI82" s="179" t="s">
        <v>901</v>
      </c>
      <c r="BJ82" s="179" t="s">
        <v>901</v>
      </c>
      <c r="BK82" s="179" t="s">
        <v>901</v>
      </c>
      <c r="BL82" s="179" t="s">
        <v>901</v>
      </c>
      <c r="BM82" s="179" t="s">
        <v>901</v>
      </c>
      <c r="BN82" s="179" t="s">
        <v>3942</v>
      </c>
      <c r="BO82" s="180">
        <v>6641</v>
      </c>
    </row>
    <row r="83" spans="52:67" ht="25.5">
      <c r="AZ83" s="179" t="s">
        <v>3703</v>
      </c>
      <c r="BA83" s="179" t="s">
        <v>1048</v>
      </c>
      <c r="BB83" s="179" t="s">
        <v>901</v>
      </c>
      <c r="BC83" s="179" t="s">
        <v>1049</v>
      </c>
      <c r="BD83" s="179" t="s">
        <v>1050</v>
      </c>
      <c r="BE83" s="179" t="s">
        <v>3943</v>
      </c>
      <c r="BF83" s="179" t="s">
        <v>901</v>
      </c>
      <c r="BG83" s="179" t="s">
        <v>901</v>
      </c>
      <c r="BH83" s="179" t="s">
        <v>901</v>
      </c>
      <c r="BI83" s="179" t="s">
        <v>901</v>
      </c>
      <c r="BJ83" s="179" t="s">
        <v>901</v>
      </c>
      <c r="BK83" s="179" t="s">
        <v>901</v>
      </c>
      <c r="BL83" s="179" t="s">
        <v>901</v>
      </c>
      <c r="BM83" s="179" t="s">
        <v>901</v>
      </c>
      <c r="BN83" s="179" t="s">
        <v>3944</v>
      </c>
      <c r="BO83" s="180">
        <v>3523</v>
      </c>
    </row>
    <row r="84" spans="52:67" ht="51">
      <c r="AZ84" s="179" t="s">
        <v>3704</v>
      </c>
      <c r="BA84" s="179" t="s">
        <v>4161</v>
      </c>
      <c r="BB84" s="179" t="s">
        <v>901</v>
      </c>
      <c r="BC84" s="179" t="s">
        <v>1051</v>
      </c>
      <c r="BD84" s="179" t="s">
        <v>1052</v>
      </c>
      <c r="BE84" s="179" t="s">
        <v>1053</v>
      </c>
      <c r="BF84" s="179" t="s">
        <v>901</v>
      </c>
      <c r="BG84" s="179" t="s">
        <v>901</v>
      </c>
      <c r="BH84" s="179" t="s">
        <v>901</v>
      </c>
      <c r="BI84" s="179" t="s">
        <v>901</v>
      </c>
      <c r="BJ84" s="179" t="s">
        <v>901</v>
      </c>
      <c r="BK84" s="179" t="s">
        <v>901</v>
      </c>
      <c r="BL84" s="179" t="s">
        <v>901</v>
      </c>
      <c r="BM84" s="179" t="s">
        <v>901</v>
      </c>
      <c r="BN84" s="179" t="s">
        <v>1054</v>
      </c>
      <c r="BO84" s="180">
        <v>4813</v>
      </c>
    </row>
    <row r="85" spans="52:67" ht="38.25">
      <c r="AZ85" s="179" t="s">
        <v>3705</v>
      </c>
      <c r="BA85" s="179" t="s">
        <v>4162</v>
      </c>
      <c r="BB85" s="179" t="s">
        <v>901</v>
      </c>
      <c r="BC85" s="179" t="s">
        <v>1055</v>
      </c>
      <c r="BD85" s="179" t="s">
        <v>1056</v>
      </c>
      <c r="BE85" s="179" t="s">
        <v>1057</v>
      </c>
      <c r="BF85" s="179" t="s">
        <v>1057</v>
      </c>
      <c r="BG85" s="179" t="s">
        <v>901</v>
      </c>
      <c r="BH85" s="179" t="s">
        <v>901</v>
      </c>
      <c r="BI85" s="179" t="s">
        <v>901</v>
      </c>
      <c r="BJ85" s="179" t="s">
        <v>901</v>
      </c>
      <c r="BK85" s="179" t="s">
        <v>901</v>
      </c>
      <c r="BL85" s="179" t="s">
        <v>901</v>
      </c>
      <c r="BM85" s="179" t="s">
        <v>901</v>
      </c>
      <c r="BN85" s="179" t="s">
        <v>1058</v>
      </c>
      <c r="BO85" s="180">
        <v>16166</v>
      </c>
    </row>
    <row r="86" spans="52:67" ht="38.25">
      <c r="AZ86" s="179" t="s">
        <v>3706</v>
      </c>
      <c r="BA86" s="179" t="s">
        <v>4163</v>
      </c>
      <c r="BB86" s="179" t="s">
        <v>901</v>
      </c>
      <c r="BC86" s="179" t="s">
        <v>1059</v>
      </c>
      <c r="BD86" s="179" t="s">
        <v>1060</v>
      </c>
      <c r="BE86" s="179" t="s">
        <v>1061</v>
      </c>
      <c r="BF86" s="179" t="s">
        <v>901</v>
      </c>
      <c r="BG86" s="179" t="s">
        <v>901</v>
      </c>
      <c r="BH86" s="179" t="s">
        <v>901</v>
      </c>
      <c r="BI86" s="179" t="s">
        <v>901</v>
      </c>
      <c r="BJ86" s="179" t="s">
        <v>901</v>
      </c>
      <c r="BK86" s="179" t="s">
        <v>901</v>
      </c>
      <c r="BL86" s="179" t="s">
        <v>901</v>
      </c>
      <c r="BM86" s="179" t="s">
        <v>901</v>
      </c>
      <c r="BN86" s="179" t="s">
        <v>3945</v>
      </c>
      <c r="BO86" s="180">
        <v>10506</v>
      </c>
    </row>
    <row r="87" spans="52:67" ht="38.25">
      <c r="AZ87" s="179" t="s">
        <v>3707</v>
      </c>
      <c r="BA87" s="179" t="s">
        <v>1062</v>
      </c>
      <c r="BB87" s="179" t="s">
        <v>901</v>
      </c>
      <c r="BC87" s="179" t="s">
        <v>1063</v>
      </c>
      <c r="BD87" s="179" t="s">
        <v>1064</v>
      </c>
      <c r="BE87" s="179" t="s">
        <v>1065</v>
      </c>
      <c r="BF87" s="179" t="s">
        <v>1065</v>
      </c>
      <c r="BG87" s="179" t="s">
        <v>901</v>
      </c>
      <c r="BH87" s="179" t="s">
        <v>901</v>
      </c>
      <c r="BI87" s="179" t="s">
        <v>901</v>
      </c>
      <c r="BJ87" s="179" t="s">
        <v>901</v>
      </c>
      <c r="BK87" s="179" t="s">
        <v>901</v>
      </c>
      <c r="BL87" s="179" t="s">
        <v>901</v>
      </c>
      <c r="BM87" s="179" t="s">
        <v>901</v>
      </c>
      <c r="BN87" s="179" t="s">
        <v>3946</v>
      </c>
      <c r="BO87" s="180">
        <v>16949</v>
      </c>
    </row>
    <row r="88" spans="52:67" ht="63.75">
      <c r="AZ88" s="179" t="s">
        <v>3708</v>
      </c>
      <c r="BA88" s="179" t="s">
        <v>4164</v>
      </c>
      <c r="BB88" s="179" t="s">
        <v>901</v>
      </c>
      <c r="BC88" s="179" t="s">
        <v>1066</v>
      </c>
      <c r="BD88" s="179" t="s">
        <v>1067</v>
      </c>
      <c r="BE88" s="179" t="s">
        <v>1068</v>
      </c>
      <c r="BF88" s="179" t="s">
        <v>901</v>
      </c>
      <c r="BG88" s="179" t="s">
        <v>901</v>
      </c>
      <c r="BH88" s="179" t="s">
        <v>901</v>
      </c>
      <c r="BI88" s="179" t="s">
        <v>901</v>
      </c>
      <c r="BJ88" s="179" t="s">
        <v>901</v>
      </c>
      <c r="BK88" s="179" t="s">
        <v>901</v>
      </c>
      <c r="BL88" s="179" t="s">
        <v>901</v>
      </c>
      <c r="BM88" s="179" t="s">
        <v>901</v>
      </c>
      <c r="BN88" s="179" t="s">
        <v>3947</v>
      </c>
      <c r="BO88" s="180">
        <v>6865</v>
      </c>
    </row>
    <row r="89" spans="52:67" ht="25.5">
      <c r="AZ89" s="179" t="s">
        <v>3709</v>
      </c>
      <c r="BA89" s="179" t="s">
        <v>4165</v>
      </c>
      <c r="BB89" s="179" t="s">
        <v>901</v>
      </c>
      <c r="BC89" s="179" t="s">
        <v>3948</v>
      </c>
      <c r="BD89" s="179" t="s">
        <v>1069</v>
      </c>
      <c r="BE89" s="179" t="s">
        <v>901</v>
      </c>
      <c r="BF89" s="179" t="s">
        <v>901</v>
      </c>
      <c r="BG89" s="179" t="s">
        <v>901</v>
      </c>
      <c r="BH89" s="179" t="s">
        <v>901</v>
      </c>
      <c r="BI89" s="179" t="s">
        <v>901</v>
      </c>
      <c r="BJ89" s="179" t="s">
        <v>901</v>
      </c>
      <c r="BK89" s="179" t="s">
        <v>901</v>
      </c>
      <c r="BL89" s="179" t="s">
        <v>901</v>
      </c>
      <c r="BM89" s="179" t="s">
        <v>901</v>
      </c>
      <c r="BN89" s="179" t="s">
        <v>3949</v>
      </c>
      <c r="BO89" s="180">
        <v>6441</v>
      </c>
    </row>
    <row r="90" spans="52:67" ht="25.5">
      <c r="AZ90" s="179" t="s">
        <v>3710</v>
      </c>
      <c r="BA90" s="179" t="s">
        <v>4166</v>
      </c>
      <c r="BB90" s="179" t="s">
        <v>901</v>
      </c>
      <c r="BC90" s="179" t="s">
        <v>1070</v>
      </c>
      <c r="BD90" s="179" t="s">
        <v>1071</v>
      </c>
      <c r="BE90" s="179" t="s">
        <v>1072</v>
      </c>
      <c r="BF90" s="179" t="s">
        <v>901</v>
      </c>
      <c r="BG90" s="179" t="s">
        <v>901</v>
      </c>
      <c r="BH90" s="179" t="s">
        <v>901</v>
      </c>
      <c r="BI90" s="179" t="s">
        <v>901</v>
      </c>
      <c r="BJ90" s="179" t="s">
        <v>901</v>
      </c>
      <c r="BK90" s="179" t="s">
        <v>901</v>
      </c>
      <c r="BL90" s="179" t="s">
        <v>901</v>
      </c>
      <c r="BM90" s="179" t="s">
        <v>901</v>
      </c>
      <c r="BN90" s="179" t="s">
        <v>3950</v>
      </c>
      <c r="BO90" s="180">
        <v>7867</v>
      </c>
    </row>
    <row r="91" spans="52:67" ht="38.25">
      <c r="AZ91" s="179" t="s">
        <v>3711</v>
      </c>
      <c r="BA91" s="179" t="s">
        <v>4167</v>
      </c>
      <c r="BB91" s="179" t="s">
        <v>901</v>
      </c>
      <c r="BC91" s="179" t="s">
        <v>1073</v>
      </c>
      <c r="BD91" s="179" t="s">
        <v>1074</v>
      </c>
      <c r="BE91" s="179" t="s">
        <v>1075</v>
      </c>
      <c r="BF91" s="179" t="s">
        <v>901</v>
      </c>
      <c r="BG91" s="179" t="s">
        <v>901</v>
      </c>
      <c r="BH91" s="179" t="s">
        <v>901</v>
      </c>
      <c r="BI91" s="179" t="s">
        <v>901</v>
      </c>
      <c r="BJ91" s="179" t="s">
        <v>901</v>
      </c>
      <c r="BK91" s="179" t="s">
        <v>901</v>
      </c>
      <c r="BL91" s="179" t="s">
        <v>901</v>
      </c>
      <c r="BM91" s="179" t="s">
        <v>901</v>
      </c>
      <c r="BN91" s="179" t="s">
        <v>3951</v>
      </c>
      <c r="BO91" s="180">
        <v>14431</v>
      </c>
    </row>
    <row r="92" spans="52:67" ht="25.5">
      <c r="AZ92" s="179" t="s">
        <v>3712</v>
      </c>
      <c r="BA92" s="179" t="s">
        <v>1076</v>
      </c>
      <c r="BB92" s="179" t="s">
        <v>901</v>
      </c>
      <c r="BC92" s="179" t="s">
        <v>1077</v>
      </c>
      <c r="BD92" s="179" t="s">
        <v>1078</v>
      </c>
      <c r="BE92" s="179" t="s">
        <v>1079</v>
      </c>
      <c r="BF92" s="179" t="s">
        <v>901</v>
      </c>
      <c r="BG92" s="179" t="s">
        <v>901</v>
      </c>
      <c r="BH92" s="179" t="s">
        <v>901</v>
      </c>
      <c r="BI92" s="179" t="s">
        <v>901</v>
      </c>
      <c r="BJ92" s="179" t="s">
        <v>901</v>
      </c>
      <c r="BK92" s="179" t="s">
        <v>901</v>
      </c>
      <c r="BL92" s="179" t="s">
        <v>901</v>
      </c>
      <c r="BM92" s="179" t="s">
        <v>901</v>
      </c>
      <c r="BN92" s="179" t="s">
        <v>3952</v>
      </c>
      <c r="BO92" s="180">
        <v>15103</v>
      </c>
    </row>
    <row r="93" spans="52:67" ht="25.5">
      <c r="AZ93" s="179" t="s">
        <v>3713</v>
      </c>
      <c r="BA93" s="179" t="s">
        <v>4168</v>
      </c>
      <c r="BB93" s="179" t="s">
        <v>901</v>
      </c>
      <c r="BC93" s="179" t="s">
        <v>1080</v>
      </c>
      <c r="BD93" s="179" t="s">
        <v>1081</v>
      </c>
      <c r="BE93" s="179" t="s">
        <v>901</v>
      </c>
      <c r="BF93" s="179" t="s">
        <v>901</v>
      </c>
      <c r="BG93" s="179" t="s">
        <v>901</v>
      </c>
      <c r="BH93" s="179" t="s">
        <v>901</v>
      </c>
      <c r="BI93" s="179" t="s">
        <v>901</v>
      </c>
      <c r="BJ93" s="179" t="s">
        <v>901</v>
      </c>
      <c r="BK93" s="179" t="s">
        <v>901</v>
      </c>
      <c r="BL93" s="179" t="s">
        <v>901</v>
      </c>
      <c r="BM93" s="179" t="s">
        <v>901</v>
      </c>
      <c r="BN93" s="179" t="s">
        <v>3953</v>
      </c>
      <c r="BO93" s="180">
        <v>6832</v>
      </c>
    </row>
    <row r="94" spans="52:67" ht="25.5">
      <c r="AZ94" s="179" t="s">
        <v>3714</v>
      </c>
      <c r="BA94" s="179" t="s">
        <v>4169</v>
      </c>
      <c r="BB94" s="179" t="s">
        <v>901</v>
      </c>
      <c r="BC94" s="179" t="s">
        <v>1082</v>
      </c>
      <c r="BD94" s="179" t="s">
        <v>1083</v>
      </c>
      <c r="BE94" s="179" t="s">
        <v>1084</v>
      </c>
      <c r="BF94" s="179" t="s">
        <v>901</v>
      </c>
      <c r="BG94" s="179" t="s">
        <v>901</v>
      </c>
      <c r="BH94" s="179" t="s">
        <v>901</v>
      </c>
      <c r="BI94" s="179" t="s">
        <v>901</v>
      </c>
      <c r="BJ94" s="179" t="s">
        <v>901</v>
      </c>
      <c r="BK94" s="179" t="s">
        <v>901</v>
      </c>
      <c r="BL94" s="179" t="s">
        <v>901</v>
      </c>
      <c r="BM94" s="179" t="s">
        <v>901</v>
      </c>
      <c r="BN94" s="179" t="s">
        <v>3954</v>
      </c>
      <c r="BO94" s="180">
        <v>5108</v>
      </c>
    </row>
    <row r="95" spans="52:67" ht="38.25">
      <c r="AZ95" s="179" t="s">
        <v>3715</v>
      </c>
      <c r="BA95" s="179" t="s">
        <v>4170</v>
      </c>
      <c r="BB95" s="179" t="s">
        <v>901</v>
      </c>
      <c r="BC95" s="179" t="s">
        <v>1085</v>
      </c>
      <c r="BD95" s="179" t="s">
        <v>1086</v>
      </c>
      <c r="BE95" s="179" t="s">
        <v>1087</v>
      </c>
      <c r="BF95" s="179" t="s">
        <v>901</v>
      </c>
      <c r="BG95" s="179" t="s">
        <v>901</v>
      </c>
      <c r="BH95" s="179" t="s">
        <v>901</v>
      </c>
      <c r="BI95" s="179" t="s">
        <v>901</v>
      </c>
      <c r="BJ95" s="179" t="s">
        <v>901</v>
      </c>
      <c r="BK95" s="179" t="s">
        <v>901</v>
      </c>
      <c r="BL95" s="179" t="s">
        <v>901</v>
      </c>
      <c r="BM95" s="179" t="s">
        <v>901</v>
      </c>
      <c r="BN95" s="179" t="s">
        <v>3955</v>
      </c>
      <c r="BO95" s="180">
        <v>11489</v>
      </c>
    </row>
    <row r="96" spans="52:67" ht="25.5">
      <c r="AZ96" s="179" t="s">
        <v>3716</v>
      </c>
      <c r="BA96" s="179" t="s">
        <v>4171</v>
      </c>
      <c r="BB96" s="179" t="s">
        <v>901</v>
      </c>
      <c r="BC96" s="179" t="s">
        <v>1088</v>
      </c>
      <c r="BD96" s="179" t="s">
        <v>1089</v>
      </c>
      <c r="BE96" s="179" t="s">
        <v>1090</v>
      </c>
      <c r="BF96" s="179" t="s">
        <v>901</v>
      </c>
      <c r="BG96" s="179" t="s">
        <v>901</v>
      </c>
      <c r="BH96" s="179" t="s">
        <v>901</v>
      </c>
      <c r="BI96" s="179" t="s">
        <v>901</v>
      </c>
      <c r="BJ96" s="179" t="s">
        <v>901</v>
      </c>
      <c r="BK96" s="179" t="s">
        <v>901</v>
      </c>
      <c r="BL96" s="179" t="s">
        <v>901</v>
      </c>
      <c r="BM96" s="179" t="s">
        <v>901</v>
      </c>
      <c r="BN96" s="179" t="s">
        <v>3956</v>
      </c>
      <c r="BO96" s="180">
        <v>30281</v>
      </c>
    </row>
    <row r="97" spans="52:67" ht="38.25">
      <c r="AZ97" s="179" t="s">
        <v>3717</v>
      </c>
      <c r="BA97" s="179" t="s">
        <v>1091</v>
      </c>
      <c r="BB97" s="179" t="s">
        <v>901</v>
      </c>
      <c r="BC97" s="179" t="s">
        <v>2688</v>
      </c>
      <c r="BD97" s="179" t="s">
        <v>2689</v>
      </c>
      <c r="BE97" s="179" t="s">
        <v>2690</v>
      </c>
      <c r="BF97" s="179" t="s">
        <v>2690</v>
      </c>
      <c r="BG97" s="179" t="s">
        <v>901</v>
      </c>
      <c r="BH97" s="179" t="s">
        <v>901</v>
      </c>
      <c r="BI97" s="179" t="s">
        <v>901</v>
      </c>
      <c r="BJ97" s="179" t="s">
        <v>901</v>
      </c>
      <c r="BK97" s="179" t="s">
        <v>901</v>
      </c>
      <c r="BL97" s="179" t="s">
        <v>901</v>
      </c>
      <c r="BM97" s="179" t="s">
        <v>901</v>
      </c>
      <c r="BN97" s="179" t="s">
        <v>2691</v>
      </c>
      <c r="BO97" s="180">
        <v>5353</v>
      </c>
    </row>
    <row r="98" spans="52:67" ht="38.25">
      <c r="AZ98" s="179" t="s">
        <v>3718</v>
      </c>
      <c r="BA98" s="179" t="s">
        <v>2692</v>
      </c>
      <c r="BB98" s="179" t="s">
        <v>901</v>
      </c>
      <c r="BC98" s="179" t="s">
        <v>2693</v>
      </c>
      <c r="BD98" s="179" t="s">
        <v>2694</v>
      </c>
      <c r="BE98" s="179" t="s">
        <v>2695</v>
      </c>
      <c r="BF98" s="179" t="s">
        <v>2695</v>
      </c>
      <c r="BG98" s="179" t="s">
        <v>901</v>
      </c>
      <c r="BH98" s="179" t="s">
        <v>901</v>
      </c>
      <c r="BI98" s="179" t="s">
        <v>901</v>
      </c>
      <c r="BJ98" s="179" t="s">
        <v>901</v>
      </c>
      <c r="BK98" s="179" t="s">
        <v>901</v>
      </c>
      <c r="BL98" s="179" t="s">
        <v>901</v>
      </c>
      <c r="BM98" s="179" t="s">
        <v>901</v>
      </c>
      <c r="BN98" s="179" t="s">
        <v>3957</v>
      </c>
      <c r="BO98" s="180">
        <v>15161</v>
      </c>
    </row>
    <row r="99" spans="52:67" ht="38.25">
      <c r="AZ99" s="179" t="s">
        <v>3719</v>
      </c>
      <c r="BA99" s="179" t="s">
        <v>2696</v>
      </c>
      <c r="BB99" s="179" t="s">
        <v>901</v>
      </c>
      <c r="BC99" s="179" t="s">
        <v>2697</v>
      </c>
      <c r="BD99" s="179" t="s">
        <v>2698</v>
      </c>
      <c r="BE99" s="179" t="s">
        <v>901</v>
      </c>
      <c r="BF99" s="179" t="s">
        <v>901</v>
      </c>
      <c r="BG99" s="179" t="s">
        <v>901</v>
      </c>
      <c r="BH99" s="179" t="s">
        <v>901</v>
      </c>
      <c r="BI99" s="179" t="s">
        <v>901</v>
      </c>
      <c r="BJ99" s="179" t="s">
        <v>901</v>
      </c>
      <c r="BK99" s="179" t="s">
        <v>901</v>
      </c>
      <c r="BL99" s="179" t="s">
        <v>901</v>
      </c>
      <c r="BM99" s="179" t="s">
        <v>901</v>
      </c>
      <c r="BN99" s="179" t="s">
        <v>3958</v>
      </c>
      <c r="BO99" s="180">
        <v>26607</v>
      </c>
    </row>
    <row r="100" spans="52:67" ht="51">
      <c r="AZ100" s="179" t="s">
        <v>3720</v>
      </c>
      <c r="BA100" s="179" t="s">
        <v>2699</v>
      </c>
      <c r="BB100" s="179" t="s">
        <v>901</v>
      </c>
      <c r="BC100" s="179" t="s">
        <v>3959</v>
      </c>
      <c r="BD100" s="179" t="s">
        <v>2700</v>
      </c>
      <c r="BE100" s="179" t="s">
        <v>2701</v>
      </c>
      <c r="BF100" s="179" t="s">
        <v>2702</v>
      </c>
      <c r="BG100" s="179" t="s">
        <v>901</v>
      </c>
      <c r="BH100" s="179" t="s">
        <v>901</v>
      </c>
      <c r="BI100" s="179" t="s">
        <v>901</v>
      </c>
      <c r="BJ100" s="179" t="s">
        <v>901</v>
      </c>
      <c r="BK100" s="179" t="s">
        <v>901</v>
      </c>
      <c r="BL100" s="179" t="s">
        <v>901</v>
      </c>
      <c r="BM100" s="179" t="s">
        <v>901</v>
      </c>
      <c r="BN100" s="179" t="s">
        <v>3960</v>
      </c>
      <c r="BO100" s="180">
        <v>10928</v>
      </c>
    </row>
    <row r="101" spans="52:67" ht="38.25">
      <c r="AZ101" s="179" t="s">
        <v>3721</v>
      </c>
      <c r="BA101" s="179" t="s">
        <v>2703</v>
      </c>
      <c r="BB101" s="179" t="s">
        <v>901</v>
      </c>
      <c r="BC101" s="179" t="s">
        <v>2704</v>
      </c>
      <c r="BD101" s="179" t="s">
        <v>2705</v>
      </c>
      <c r="BE101" s="179" t="s">
        <v>2706</v>
      </c>
      <c r="BF101" s="179" t="s">
        <v>901</v>
      </c>
      <c r="BG101" s="179" t="s">
        <v>901</v>
      </c>
      <c r="BH101" s="179" t="s">
        <v>901</v>
      </c>
      <c r="BI101" s="179" t="s">
        <v>901</v>
      </c>
      <c r="BJ101" s="179" t="s">
        <v>901</v>
      </c>
      <c r="BK101" s="179" t="s">
        <v>901</v>
      </c>
      <c r="BL101" s="179" t="s">
        <v>901</v>
      </c>
      <c r="BM101" s="179" t="s">
        <v>901</v>
      </c>
      <c r="BN101" s="179" t="s">
        <v>3961</v>
      </c>
      <c r="BO101" s="180">
        <v>10336</v>
      </c>
    </row>
    <row r="102" spans="52:67" ht="25.5">
      <c r="AZ102" s="179" t="s">
        <v>3722</v>
      </c>
      <c r="BA102" s="179" t="s">
        <v>4172</v>
      </c>
      <c r="BB102" s="179" t="s">
        <v>901</v>
      </c>
      <c r="BC102" s="179" t="s">
        <v>2707</v>
      </c>
      <c r="BD102" s="179" t="s">
        <v>3962</v>
      </c>
      <c r="BE102" s="179" t="s">
        <v>3963</v>
      </c>
      <c r="BF102" s="179" t="s">
        <v>901</v>
      </c>
      <c r="BG102" s="179" t="s">
        <v>901</v>
      </c>
      <c r="BH102" s="179" t="s">
        <v>901</v>
      </c>
      <c r="BI102" s="179" t="s">
        <v>901</v>
      </c>
      <c r="BJ102" s="179" t="s">
        <v>901</v>
      </c>
      <c r="BK102" s="179" t="s">
        <v>901</v>
      </c>
      <c r="BL102" s="179" t="s">
        <v>901</v>
      </c>
      <c r="BM102" s="179" t="s">
        <v>901</v>
      </c>
      <c r="BN102" s="179" t="s">
        <v>3964</v>
      </c>
      <c r="BO102" s="180">
        <v>3941</v>
      </c>
    </row>
    <row r="103" spans="52:67" ht="25.5">
      <c r="AZ103" s="179" t="s">
        <v>3723</v>
      </c>
      <c r="BA103" s="179" t="s">
        <v>4173</v>
      </c>
      <c r="BB103" s="179" t="s">
        <v>901</v>
      </c>
      <c r="BC103" s="179" t="s">
        <v>2708</v>
      </c>
      <c r="BD103" s="179" t="s">
        <v>2709</v>
      </c>
      <c r="BE103" s="179" t="s">
        <v>901</v>
      </c>
      <c r="BF103" s="179" t="s">
        <v>901</v>
      </c>
      <c r="BG103" s="179" t="s">
        <v>901</v>
      </c>
      <c r="BH103" s="179" t="s">
        <v>901</v>
      </c>
      <c r="BI103" s="179" t="s">
        <v>901</v>
      </c>
      <c r="BJ103" s="179" t="s">
        <v>901</v>
      </c>
      <c r="BK103" s="179" t="s">
        <v>901</v>
      </c>
      <c r="BL103" s="179" t="s">
        <v>901</v>
      </c>
      <c r="BM103" s="179" t="s">
        <v>901</v>
      </c>
      <c r="BN103" s="179" t="s">
        <v>3965</v>
      </c>
      <c r="BO103" s="180">
        <v>20404</v>
      </c>
    </row>
    <row r="104" spans="52:67" ht="38.25">
      <c r="AZ104" s="179" t="s">
        <v>3724</v>
      </c>
      <c r="BA104" s="179" t="s">
        <v>4174</v>
      </c>
      <c r="BB104" s="179" t="s">
        <v>901</v>
      </c>
      <c r="BC104" s="179" t="s">
        <v>2710</v>
      </c>
      <c r="BD104" s="179" t="s">
        <v>2711</v>
      </c>
      <c r="BE104" s="179" t="s">
        <v>3966</v>
      </c>
      <c r="BF104" s="179" t="s">
        <v>3967</v>
      </c>
      <c r="BG104" s="179" t="s">
        <v>901</v>
      </c>
      <c r="BH104" s="179" t="s">
        <v>901</v>
      </c>
      <c r="BI104" s="179" t="s">
        <v>901</v>
      </c>
      <c r="BJ104" s="179" t="s">
        <v>901</v>
      </c>
      <c r="BK104" s="179" t="s">
        <v>901</v>
      </c>
      <c r="BL104" s="179" t="s">
        <v>901</v>
      </c>
      <c r="BM104" s="179" t="s">
        <v>901</v>
      </c>
      <c r="BN104" s="179" t="s">
        <v>3968</v>
      </c>
      <c r="BO104" s="180">
        <v>25876</v>
      </c>
    </row>
    <row r="105" spans="52:67" ht="38.25">
      <c r="AZ105" s="179" t="s">
        <v>3725</v>
      </c>
      <c r="BA105" s="179" t="s">
        <v>2712</v>
      </c>
      <c r="BB105" s="179" t="s">
        <v>901</v>
      </c>
      <c r="BC105" s="179" t="s">
        <v>2713</v>
      </c>
      <c r="BD105" s="179" t="s">
        <v>2714</v>
      </c>
      <c r="BE105" s="179" t="s">
        <v>3969</v>
      </c>
      <c r="BF105" s="179" t="s">
        <v>901</v>
      </c>
      <c r="BG105" s="179" t="s">
        <v>901</v>
      </c>
      <c r="BH105" s="179" t="s">
        <v>901</v>
      </c>
      <c r="BI105" s="179" t="s">
        <v>901</v>
      </c>
      <c r="BJ105" s="179" t="s">
        <v>901</v>
      </c>
      <c r="BK105" s="179" t="s">
        <v>901</v>
      </c>
      <c r="BL105" s="179" t="s">
        <v>901</v>
      </c>
      <c r="BM105" s="179" t="s">
        <v>2715</v>
      </c>
      <c r="BN105" s="179" t="s">
        <v>3970</v>
      </c>
      <c r="BO105" s="180">
        <v>6464</v>
      </c>
    </row>
    <row r="106" spans="52:67" ht="51">
      <c r="AZ106" s="179" t="s">
        <v>3726</v>
      </c>
      <c r="BA106" s="179" t="s">
        <v>2716</v>
      </c>
      <c r="BB106" s="179" t="s">
        <v>901</v>
      </c>
      <c r="BC106" s="179" t="s">
        <v>2717</v>
      </c>
      <c r="BD106" s="179" t="s">
        <v>2718</v>
      </c>
      <c r="BE106" s="179" t="s">
        <v>2719</v>
      </c>
      <c r="BF106" s="179" t="s">
        <v>2719</v>
      </c>
      <c r="BG106" s="179" t="s">
        <v>901</v>
      </c>
      <c r="BH106" s="179" t="s">
        <v>901</v>
      </c>
      <c r="BI106" s="179" t="s">
        <v>901</v>
      </c>
      <c r="BJ106" s="179" t="s">
        <v>901</v>
      </c>
      <c r="BK106" s="179" t="s">
        <v>901</v>
      </c>
      <c r="BL106" s="179" t="s">
        <v>2720</v>
      </c>
      <c r="BM106" s="179" t="s">
        <v>2721</v>
      </c>
      <c r="BN106" s="179" t="s">
        <v>2722</v>
      </c>
      <c r="BO106" s="180">
        <v>13677</v>
      </c>
    </row>
    <row r="107" spans="52:67" ht="25.5">
      <c r="AZ107" s="179" t="s">
        <v>3727</v>
      </c>
      <c r="BA107" s="179" t="s">
        <v>3727</v>
      </c>
      <c r="BB107" s="179" t="s">
        <v>901</v>
      </c>
      <c r="BC107" s="179" t="s">
        <v>2723</v>
      </c>
      <c r="BD107" s="179" t="s">
        <v>2724</v>
      </c>
      <c r="BE107" s="179" t="s">
        <v>2725</v>
      </c>
      <c r="BF107" s="179" t="s">
        <v>901</v>
      </c>
      <c r="BG107" s="179" t="s">
        <v>901</v>
      </c>
      <c r="BH107" s="179" t="s">
        <v>901</v>
      </c>
      <c r="BI107" s="179" t="s">
        <v>901</v>
      </c>
      <c r="BJ107" s="179" t="s">
        <v>901</v>
      </c>
      <c r="BK107" s="179" t="s">
        <v>901</v>
      </c>
      <c r="BL107" s="179" t="s">
        <v>901</v>
      </c>
      <c r="BM107" s="179" t="s">
        <v>901</v>
      </c>
      <c r="BN107" s="179" t="s">
        <v>3971</v>
      </c>
      <c r="BO107" s="180">
        <v>3778</v>
      </c>
    </row>
    <row r="108" spans="52:67" ht="51">
      <c r="AZ108" s="179" t="s">
        <v>3728</v>
      </c>
      <c r="BA108" s="179" t="s">
        <v>2726</v>
      </c>
      <c r="BB108" s="179" t="s">
        <v>901</v>
      </c>
      <c r="BC108" s="179" t="s">
        <v>2727</v>
      </c>
      <c r="BD108" s="179" t="s">
        <v>2728</v>
      </c>
      <c r="BE108" s="179" t="s">
        <v>2729</v>
      </c>
      <c r="BF108" s="179" t="s">
        <v>2729</v>
      </c>
      <c r="BG108" s="179" t="s">
        <v>901</v>
      </c>
      <c r="BH108" s="179" t="s">
        <v>901</v>
      </c>
      <c r="BI108" s="179" t="s">
        <v>901</v>
      </c>
      <c r="BJ108" s="179" t="s">
        <v>901</v>
      </c>
      <c r="BK108" s="179" t="s">
        <v>901</v>
      </c>
      <c r="BL108" s="179" t="s">
        <v>901</v>
      </c>
      <c r="BM108" s="179" t="s">
        <v>2730</v>
      </c>
      <c r="BN108" s="179" t="s">
        <v>2731</v>
      </c>
      <c r="BO108" s="180">
        <v>10552</v>
      </c>
    </row>
    <row r="109" spans="52:67" ht="25.5">
      <c r="AZ109" s="179" t="s">
        <v>3729</v>
      </c>
      <c r="BA109" s="179" t="s">
        <v>4175</v>
      </c>
      <c r="BB109" s="179" t="s">
        <v>901</v>
      </c>
      <c r="BC109" s="179" t="s">
        <v>2732</v>
      </c>
      <c r="BD109" s="179" t="s">
        <v>2733</v>
      </c>
      <c r="BE109" s="179" t="s">
        <v>901</v>
      </c>
      <c r="BF109" s="179" t="s">
        <v>901</v>
      </c>
      <c r="BG109" s="179" t="s">
        <v>901</v>
      </c>
      <c r="BH109" s="179" t="s">
        <v>901</v>
      </c>
      <c r="BI109" s="179" t="s">
        <v>901</v>
      </c>
      <c r="BJ109" s="179" t="s">
        <v>901</v>
      </c>
      <c r="BK109" s="179" t="s">
        <v>901</v>
      </c>
      <c r="BL109" s="179" t="s">
        <v>901</v>
      </c>
      <c r="BM109" s="179" t="s">
        <v>901</v>
      </c>
      <c r="BN109" s="179" t="s">
        <v>3972</v>
      </c>
      <c r="BO109" s="180">
        <v>8520</v>
      </c>
    </row>
    <row r="110" spans="52:67" ht="25.5">
      <c r="AZ110" s="179" t="s">
        <v>3730</v>
      </c>
      <c r="BA110" s="179" t="s">
        <v>3463</v>
      </c>
      <c r="BB110" s="179" t="s">
        <v>901</v>
      </c>
      <c r="BC110" s="179" t="s">
        <v>2734</v>
      </c>
      <c r="BD110" s="179" t="s">
        <v>2735</v>
      </c>
      <c r="BE110" s="179" t="s">
        <v>2736</v>
      </c>
      <c r="BF110" s="179" t="s">
        <v>901</v>
      </c>
      <c r="BG110" s="179" t="s">
        <v>901</v>
      </c>
      <c r="BH110" s="179" t="s">
        <v>901</v>
      </c>
      <c r="BI110" s="179" t="s">
        <v>901</v>
      </c>
      <c r="BJ110" s="179" t="s">
        <v>901</v>
      </c>
      <c r="BK110" s="179" t="s">
        <v>901</v>
      </c>
      <c r="BL110" s="179" t="s">
        <v>901</v>
      </c>
      <c r="BM110" s="179" t="s">
        <v>901</v>
      </c>
      <c r="BN110" s="179" t="s">
        <v>3973</v>
      </c>
      <c r="BO110" s="180">
        <v>2306</v>
      </c>
    </row>
    <row r="111" spans="52:67" ht="38.25">
      <c r="AZ111" s="179" t="s">
        <v>3731</v>
      </c>
      <c r="BA111" s="179" t="s">
        <v>3464</v>
      </c>
      <c r="BB111" s="179" t="s">
        <v>901</v>
      </c>
      <c r="BC111" s="179" t="s">
        <v>2737</v>
      </c>
      <c r="BD111" s="179" t="s">
        <v>2738</v>
      </c>
      <c r="BE111" s="179" t="s">
        <v>3974</v>
      </c>
      <c r="BF111" s="179" t="s">
        <v>901</v>
      </c>
      <c r="BG111" s="179" t="s">
        <v>901</v>
      </c>
      <c r="BH111" s="179" t="s">
        <v>901</v>
      </c>
      <c r="BI111" s="179" t="s">
        <v>901</v>
      </c>
      <c r="BJ111" s="179" t="s">
        <v>901</v>
      </c>
      <c r="BK111" s="179" t="s">
        <v>901</v>
      </c>
      <c r="BL111" s="179" t="s">
        <v>901</v>
      </c>
      <c r="BM111" s="179" t="s">
        <v>901</v>
      </c>
      <c r="BN111" s="179" t="s">
        <v>3975</v>
      </c>
      <c r="BO111" s="180">
        <v>8571</v>
      </c>
    </row>
    <row r="112" spans="52:67" ht="25.5">
      <c r="AZ112" s="179" t="s">
        <v>3732</v>
      </c>
      <c r="BA112" s="179" t="s">
        <v>3465</v>
      </c>
      <c r="BB112" s="179" t="s">
        <v>901</v>
      </c>
      <c r="BC112" s="179" t="s">
        <v>2739</v>
      </c>
      <c r="BD112" s="179" t="s">
        <v>2740</v>
      </c>
      <c r="BE112" s="179" t="s">
        <v>901</v>
      </c>
      <c r="BF112" s="179" t="s">
        <v>901</v>
      </c>
      <c r="BG112" s="179" t="s">
        <v>901</v>
      </c>
      <c r="BH112" s="179" t="s">
        <v>901</v>
      </c>
      <c r="BI112" s="179" t="s">
        <v>901</v>
      </c>
      <c r="BJ112" s="179" t="s">
        <v>901</v>
      </c>
      <c r="BK112" s="179" t="s">
        <v>901</v>
      </c>
      <c r="BL112" s="179" t="s">
        <v>901</v>
      </c>
      <c r="BM112" s="179" t="s">
        <v>901</v>
      </c>
      <c r="BN112" s="179" t="s">
        <v>3976</v>
      </c>
      <c r="BO112" s="180">
        <v>36278</v>
      </c>
    </row>
    <row r="113" spans="52:67" ht="25.5">
      <c r="AZ113" s="179" t="s">
        <v>3733</v>
      </c>
      <c r="BA113" s="179" t="s">
        <v>3466</v>
      </c>
      <c r="BB113" s="179" t="s">
        <v>901</v>
      </c>
      <c r="BC113" s="179" t="s">
        <v>2741</v>
      </c>
      <c r="BD113" s="179" t="s">
        <v>2742</v>
      </c>
      <c r="BE113" s="179" t="s">
        <v>901</v>
      </c>
      <c r="BF113" s="179" t="s">
        <v>901</v>
      </c>
      <c r="BG113" s="179" t="s">
        <v>901</v>
      </c>
      <c r="BH113" s="179" t="s">
        <v>901</v>
      </c>
      <c r="BI113" s="179" t="s">
        <v>901</v>
      </c>
      <c r="BJ113" s="179" t="s">
        <v>901</v>
      </c>
      <c r="BK113" s="179" t="s">
        <v>901</v>
      </c>
      <c r="BL113" s="179" t="s">
        <v>901</v>
      </c>
      <c r="BM113" s="179" t="s">
        <v>901</v>
      </c>
      <c r="BN113" s="179" t="s">
        <v>3977</v>
      </c>
      <c r="BO113" s="180">
        <v>4364</v>
      </c>
    </row>
    <row r="114" spans="52:67" ht="25.5">
      <c r="AZ114" s="179" t="s">
        <v>3734</v>
      </c>
      <c r="BA114" s="179" t="s">
        <v>2743</v>
      </c>
      <c r="BB114" s="179" t="s">
        <v>901</v>
      </c>
      <c r="BC114" s="179" t="s">
        <v>2744</v>
      </c>
      <c r="BD114" s="179" t="s">
        <v>2745</v>
      </c>
      <c r="BE114" s="179" t="s">
        <v>2746</v>
      </c>
      <c r="BF114" s="179" t="s">
        <v>901</v>
      </c>
      <c r="BG114" s="179" t="s">
        <v>901</v>
      </c>
      <c r="BH114" s="179" t="s">
        <v>901</v>
      </c>
      <c r="BI114" s="179" t="s">
        <v>901</v>
      </c>
      <c r="BJ114" s="179" t="s">
        <v>901</v>
      </c>
      <c r="BK114" s="179" t="s">
        <v>901</v>
      </c>
      <c r="BL114" s="179" t="s">
        <v>901</v>
      </c>
      <c r="BM114" s="179" t="s">
        <v>901</v>
      </c>
      <c r="BN114" s="179" t="s">
        <v>3978</v>
      </c>
      <c r="BO114" s="180">
        <v>4168</v>
      </c>
    </row>
    <row r="115" spans="52:67" ht="38.25">
      <c r="AZ115" s="179" t="s">
        <v>3735</v>
      </c>
      <c r="BA115" s="179" t="s">
        <v>2747</v>
      </c>
      <c r="BB115" s="179" t="s">
        <v>901</v>
      </c>
      <c r="BC115" s="179" t="s">
        <v>2748</v>
      </c>
      <c r="BD115" s="179" t="s">
        <v>2749</v>
      </c>
      <c r="BE115" s="179" t="s">
        <v>2750</v>
      </c>
      <c r="BF115" s="179" t="s">
        <v>2750</v>
      </c>
      <c r="BG115" s="179" t="s">
        <v>901</v>
      </c>
      <c r="BH115" s="179" t="s">
        <v>901</v>
      </c>
      <c r="BI115" s="179" t="s">
        <v>901</v>
      </c>
      <c r="BJ115" s="179" t="s">
        <v>901</v>
      </c>
      <c r="BK115" s="179" t="s">
        <v>901</v>
      </c>
      <c r="BL115" s="179" t="s">
        <v>2751</v>
      </c>
      <c r="BM115" s="179" t="s">
        <v>2752</v>
      </c>
      <c r="BN115" s="179" t="s">
        <v>3979</v>
      </c>
      <c r="BO115" s="180">
        <v>12763</v>
      </c>
    </row>
    <row r="116" spans="52:67" ht="38.25">
      <c r="AZ116" s="179" t="s">
        <v>3736</v>
      </c>
      <c r="BA116" s="179" t="s">
        <v>3467</v>
      </c>
      <c r="BB116" s="179" t="s">
        <v>901</v>
      </c>
      <c r="BC116" s="179" t="s">
        <v>2753</v>
      </c>
      <c r="BD116" s="179" t="s">
        <v>3540</v>
      </c>
      <c r="BE116" s="179" t="s">
        <v>3541</v>
      </c>
      <c r="BF116" s="179" t="s">
        <v>901</v>
      </c>
      <c r="BG116" s="179" t="s">
        <v>901</v>
      </c>
      <c r="BH116" s="179" t="s">
        <v>901</v>
      </c>
      <c r="BI116" s="179" t="s">
        <v>901</v>
      </c>
      <c r="BJ116" s="179" t="s">
        <v>901</v>
      </c>
      <c r="BK116" s="179" t="s">
        <v>901</v>
      </c>
      <c r="BL116" s="179" t="s">
        <v>901</v>
      </c>
      <c r="BM116" s="179" t="s">
        <v>901</v>
      </c>
      <c r="BN116" s="179" t="s">
        <v>3980</v>
      </c>
      <c r="BO116" s="180">
        <v>3533</v>
      </c>
    </row>
    <row r="117" spans="52:67" ht="38.25">
      <c r="AZ117" s="179" t="s">
        <v>3737</v>
      </c>
      <c r="BA117" s="179" t="s">
        <v>3468</v>
      </c>
      <c r="BB117" s="179" t="s">
        <v>901</v>
      </c>
      <c r="BC117" s="179" t="s">
        <v>3542</v>
      </c>
      <c r="BD117" s="179" t="s">
        <v>3543</v>
      </c>
      <c r="BE117" s="179" t="s">
        <v>3544</v>
      </c>
      <c r="BF117" s="179" t="s">
        <v>3544</v>
      </c>
      <c r="BG117" s="179" t="s">
        <v>901</v>
      </c>
      <c r="BH117" s="179" t="s">
        <v>901</v>
      </c>
      <c r="BI117" s="179" t="s">
        <v>901</v>
      </c>
      <c r="BJ117" s="179" t="s">
        <v>901</v>
      </c>
      <c r="BK117" s="179" t="s">
        <v>901</v>
      </c>
      <c r="BL117" s="179" t="s">
        <v>901</v>
      </c>
      <c r="BM117" s="179" t="s">
        <v>901</v>
      </c>
      <c r="BN117" s="179" t="s">
        <v>3981</v>
      </c>
      <c r="BO117" s="180">
        <v>20543</v>
      </c>
    </row>
    <row r="118" spans="52:67" ht="38.25">
      <c r="AZ118" s="179" t="s">
        <v>3738</v>
      </c>
      <c r="BA118" s="179" t="s">
        <v>3545</v>
      </c>
      <c r="BB118" s="179" t="s">
        <v>901</v>
      </c>
      <c r="BC118" s="179" t="s">
        <v>3546</v>
      </c>
      <c r="BD118" s="179" t="s">
        <v>3547</v>
      </c>
      <c r="BE118" s="179" t="s">
        <v>3548</v>
      </c>
      <c r="BF118" s="179" t="s">
        <v>3549</v>
      </c>
      <c r="BG118" s="179" t="s">
        <v>901</v>
      </c>
      <c r="BH118" s="179" t="s">
        <v>901</v>
      </c>
      <c r="BI118" s="179" t="s">
        <v>901</v>
      </c>
      <c r="BJ118" s="179" t="s">
        <v>901</v>
      </c>
      <c r="BK118" s="179" t="s">
        <v>901</v>
      </c>
      <c r="BL118" s="179" t="s">
        <v>901</v>
      </c>
      <c r="BM118" s="179" t="s">
        <v>3550</v>
      </c>
      <c r="BN118" s="179" t="s">
        <v>3551</v>
      </c>
      <c r="BO118" s="180">
        <v>22956</v>
      </c>
    </row>
    <row r="119" spans="52:67" ht="38.25">
      <c r="AZ119" s="179" t="s">
        <v>3739</v>
      </c>
      <c r="BA119" s="179" t="s">
        <v>3469</v>
      </c>
      <c r="BB119" s="179" t="s">
        <v>901</v>
      </c>
      <c r="BC119" s="179" t="s">
        <v>3552</v>
      </c>
      <c r="BD119" s="179" t="s">
        <v>3553</v>
      </c>
      <c r="BE119" s="179" t="s">
        <v>901</v>
      </c>
      <c r="BF119" s="179" t="s">
        <v>1852</v>
      </c>
      <c r="BG119" s="179" t="s">
        <v>901</v>
      </c>
      <c r="BH119" s="179" t="s">
        <v>901</v>
      </c>
      <c r="BI119" s="179" t="s">
        <v>901</v>
      </c>
      <c r="BJ119" s="179" t="s">
        <v>901</v>
      </c>
      <c r="BK119" s="179" t="s">
        <v>901</v>
      </c>
      <c r="BL119" s="179" t="s">
        <v>901</v>
      </c>
      <c r="BM119" s="179" t="s">
        <v>901</v>
      </c>
      <c r="BN119" s="179" t="s">
        <v>1853</v>
      </c>
      <c r="BO119" s="180">
        <v>12458</v>
      </c>
    </row>
    <row r="120" spans="52:67" ht="25.5">
      <c r="AZ120" s="179" t="s">
        <v>3740</v>
      </c>
      <c r="BA120" s="179" t="s">
        <v>3470</v>
      </c>
      <c r="BB120" s="179" t="s">
        <v>901</v>
      </c>
      <c r="BC120" s="179" t="s">
        <v>3554</v>
      </c>
      <c r="BD120" s="179" t="s">
        <v>3555</v>
      </c>
      <c r="BE120" s="179" t="s">
        <v>3556</v>
      </c>
      <c r="BF120" s="179" t="s">
        <v>901</v>
      </c>
      <c r="BG120" s="179" t="s">
        <v>901</v>
      </c>
      <c r="BH120" s="179" t="s">
        <v>901</v>
      </c>
      <c r="BI120" s="179" t="s">
        <v>901</v>
      </c>
      <c r="BJ120" s="179" t="s">
        <v>901</v>
      </c>
      <c r="BK120" s="179" t="s">
        <v>901</v>
      </c>
      <c r="BL120" s="179" t="s">
        <v>901</v>
      </c>
      <c r="BM120" s="179" t="s">
        <v>901</v>
      </c>
      <c r="BN120" s="179" t="s">
        <v>1854</v>
      </c>
      <c r="BO120" s="180">
        <v>3398</v>
      </c>
    </row>
    <row r="121" spans="52:67" ht="38.25">
      <c r="AZ121" s="179" t="s">
        <v>3741</v>
      </c>
      <c r="BA121" s="179" t="s">
        <v>3557</v>
      </c>
      <c r="BB121" s="179" t="s">
        <v>3558</v>
      </c>
      <c r="BC121" s="179" t="s">
        <v>3559</v>
      </c>
      <c r="BD121" s="179" t="s">
        <v>3560</v>
      </c>
      <c r="BE121" s="179" t="s">
        <v>3561</v>
      </c>
      <c r="BF121" s="179" t="s">
        <v>3561</v>
      </c>
      <c r="BG121" s="179" t="s">
        <v>901</v>
      </c>
      <c r="BH121" s="179" t="s">
        <v>901</v>
      </c>
      <c r="BI121" s="179" t="s">
        <v>901</v>
      </c>
      <c r="BJ121" s="179" t="s">
        <v>901</v>
      </c>
      <c r="BK121" s="179" t="s">
        <v>901</v>
      </c>
      <c r="BL121" s="179" t="s">
        <v>3562</v>
      </c>
      <c r="BM121" s="179" t="s">
        <v>3563</v>
      </c>
      <c r="BN121" s="179" t="s">
        <v>3564</v>
      </c>
      <c r="BO121" s="180">
        <v>14084</v>
      </c>
    </row>
    <row r="122" spans="52:67" ht="25.5">
      <c r="AZ122" s="179" t="s">
        <v>3742</v>
      </c>
      <c r="BA122" s="179" t="s">
        <v>3471</v>
      </c>
      <c r="BB122" s="179" t="s">
        <v>901</v>
      </c>
      <c r="BC122" s="179" t="s">
        <v>4009</v>
      </c>
      <c r="BD122" s="179" t="s">
        <v>4010</v>
      </c>
      <c r="BE122" s="179" t="s">
        <v>4011</v>
      </c>
      <c r="BF122" s="179" t="s">
        <v>901</v>
      </c>
      <c r="BG122" s="179" t="s">
        <v>901</v>
      </c>
      <c r="BH122" s="179" t="s">
        <v>901</v>
      </c>
      <c r="BI122" s="179" t="s">
        <v>901</v>
      </c>
      <c r="BJ122" s="179" t="s">
        <v>901</v>
      </c>
      <c r="BK122" s="179" t="s">
        <v>901</v>
      </c>
      <c r="BL122" s="179" t="s">
        <v>901</v>
      </c>
      <c r="BM122" s="179" t="s">
        <v>901</v>
      </c>
      <c r="BN122" s="179" t="s">
        <v>1855</v>
      </c>
      <c r="BO122" s="180">
        <v>20501</v>
      </c>
    </row>
    <row r="123" spans="52:67" ht="25.5">
      <c r="AZ123" s="179" t="s">
        <v>3743</v>
      </c>
      <c r="BA123" s="179" t="s">
        <v>3472</v>
      </c>
      <c r="BB123" s="179" t="s">
        <v>901</v>
      </c>
      <c r="BC123" s="179" t="s">
        <v>4012</v>
      </c>
      <c r="BD123" s="179" t="s">
        <v>4013</v>
      </c>
      <c r="BE123" s="179" t="s">
        <v>4014</v>
      </c>
      <c r="BF123" s="179" t="s">
        <v>901</v>
      </c>
      <c r="BG123" s="179" t="s">
        <v>901</v>
      </c>
      <c r="BH123" s="179" t="s">
        <v>901</v>
      </c>
      <c r="BI123" s="179" t="s">
        <v>901</v>
      </c>
      <c r="BJ123" s="179" t="s">
        <v>901</v>
      </c>
      <c r="BK123" s="179" t="s">
        <v>901</v>
      </c>
      <c r="BL123" s="179" t="s">
        <v>901</v>
      </c>
      <c r="BM123" s="179" t="s">
        <v>901</v>
      </c>
      <c r="BN123" s="179" t="s">
        <v>1856</v>
      </c>
      <c r="BO123" s="180">
        <v>18985</v>
      </c>
    </row>
    <row r="124" spans="52:67" ht="25.5">
      <c r="AZ124" s="179" t="s">
        <v>3744</v>
      </c>
      <c r="BA124" s="179" t="s">
        <v>3473</v>
      </c>
      <c r="BB124" s="179" t="s">
        <v>901</v>
      </c>
      <c r="BC124" s="179" t="s">
        <v>4015</v>
      </c>
      <c r="BD124" s="179" t="s">
        <v>4016</v>
      </c>
      <c r="BE124" s="179" t="s">
        <v>4017</v>
      </c>
      <c r="BF124" s="179" t="s">
        <v>901</v>
      </c>
      <c r="BG124" s="179" t="s">
        <v>901</v>
      </c>
      <c r="BH124" s="179" t="s">
        <v>901</v>
      </c>
      <c r="BI124" s="179" t="s">
        <v>901</v>
      </c>
      <c r="BJ124" s="179" t="s">
        <v>901</v>
      </c>
      <c r="BK124" s="179" t="s">
        <v>901</v>
      </c>
      <c r="BL124" s="179" t="s">
        <v>901</v>
      </c>
      <c r="BM124" s="179" t="s">
        <v>901</v>
      </c>
      <c r="BN124" s="179" t="s">
        <v>1857</v>
      </c>
      <c r="BO124" s="180">
        <v>3572</v>
      </c>
    </row>
    <row r="125" spans="52:67" ht="25.5">
      <c r="AZ125" s="179" t="s">
        <v>3745</v>
      </c>
      <c r="BA125" s="179" t="s">
        <v>4018</v>
      </c>
      <c r="BB125" s="179" t="s">
        <v>913</v>
      </c>
      <c r="BC125" s="179" t="s">
        <v>4019</v>
      </c>
      <c r="BD125" s="179" t="s">
        <v>4020</v>
      </c>
      <c r="BE125" s="179" t="s">
        <v>901</v>
      </c>
      <c r="BF125" s="179" t="s">
        <v>901</v>
      </c>
      <c r="BG125" s="179" t="s">
        <v>901</v>
      </c>
      <c r="BH125" s="179" t="s">
        <v>901</v>
      </c>
      <c r="BI125" s="179" t="s">
        <v>901</v>
      </c>
      <c r="BJ125" s="179" t="s">
        <v>901</v>
      </c>
      <c r="BK125" s="179" t="s">
        <v>901</v>
      </c>
      <c r="BL125" s="179" t="s">
        <v>901</v>
      </c>
      <c r="BM125" s="179" t="s">
        <v>901</v>
      </c>
      <c r="BN125" s="179" t="s">
        <v>1858</v>
      </c>
      <c r="BO125" s="180">
        <v>49140</v>
      </c>
    </row>
    <row r="126" spans="52:67" ht="38.25">
      <c r="AZ126" s="179" t="s">
        <v>3746</v>
      </c>
      <c r="BA126" s="179" t="s">
        <v>3474</v>
      </c>
      <c r="BB126" s="179" t="s">
        <v>901</v>
      </c>
      <c r="BC126" s="179" t="s">
        <v>4021</v>
      </c>
      <c r="BD126" s="179" t="s">
        <v>4022</v>
      </c>
      <c r="BE126" s="179" t="s">
        <v>901</v>
      </c>
      <c r="BF126" s="179" t="s">
        <v>901</v>
      </c>
      <c r="BG126" s="179" t="s">
        <v>901</v>
      </c>
      <c r="BH126" s="179" t="s">
        <v>901</v>
      </c>
      <c r="BI126" s="179" t="s">
        <v>901</v>
      </c>
      <c r="BJ126" s="179" t="s">
        <v>901</v>
      </c>
      <c r="BK126" s="179" t="s">
        <v>901</v>
      </c>
      <c r="BL126" s="179" t="s">
        <v>901</v>
      </c>
      <c r="BM126" s="179" t="s">
        <v>901</v>
      </c>
      <c r="BN126" s="179" t="s">
        <v>1859</v>
      </c>
      <c r="BO126" s="180">
        <v>11434</v>
      </c>
    </row>
    <row r="127" spans="52:67" ht="25.5">
      <c r="AZ127" s="179" t="s">
        <v>3747</v>
      </c>
      <c r="BA127" s="179" t="s">
        <v>3475</v>
      </c>
      <c r="BB127" s="179" t="s">
        <v>901</v>
      </c>
      <c r="BC127" s="179" t="s">
        <v>4023</v>
      </c>
      <c r="BD127" s="179" t="s">
        <v>4024</v>
      </c>
      <c r="BE127" s="179" t="s">
        <v>4025</v>
      </c>
      <c r="BF127" s="179" t="s">
        <v>901</v>
      </c>
      <c r="BG127" s="179" t="s">
        <v>901</v>
      </c>
      <c r="BH127" s="179" t="s">
        <v>901</v>
      </c>
      <c r="BI127" s="179" t="s">
        <v>901</v>
      </c>
      <c r="BJ127" s="179" t="s">
        <v>901</v>
      </c>
      <c r="BK127" s="179" t="s">
        <v>901</v>
      </c>
      <c r="BL127" s="179" t="s">
        <v>901</v>
      </c>
      <c r="BM127" s="179" t="s">
        <v>901</v>
      </c>
      <c r="BN127" s="179" t="s">
        <v>1860</v>
      </c>
      <c r="BO127" s="180">
        <v>5325</v>
      </c>
    </row>
    <row r="128" spans="52:67" ht="25.5">
      <c r="AZ128" s="179" t="s">
        <v>3748</v>
      </c>
      <c r="BA128" s="179" t="s">
        <v>3476</v>
      </c>
      <c r="BB128" s="179" t="s">
        <v>901</v>
      </c>
      <c r="BC128" s="179" t="s">
        <v>4026</v>
      </c>
      <c r="BD128" s="179" t="s">
        <v>4027</v>
      </c>
      <c r="BE128" s="179" t="s">
        <v>1861</v>
      </c>
      <c r="BF128" s="179" t="s">
        <v>901</v>
      </c>
      <c r="BG128" s="179" t="s">
        <v>901</v>
      </c>
      <c r="BH128" s="179" t="s">
        <v>901</v>
      </c>
      <c r="BI128" s="179" t="s">
        <v>901</v>
      </c>
      <c r="BJ128" s="179" t="s">
        <v>901</v>
      </c>
      <c r="BK128" s="179" t="s">
        <v>901</v>
      </c>
      <c r="BL128" s="179" t="s">
        <v>901</v>
      </c>
      <c r="BM128" s="179" t="s">
        <v>1862</v>
      </c>
      <c r="BN128" s="179" t="s">
        <v>1863</v>
      </c>
      <c r="BO128" s="180">
        <v>12815</v>
      </c>
    </row>
    <row r="129" spans="52:67" ht="25.5">
      <c r="AZ129" s="179" t="s">
        <v>3749</v>
      </c>
      <c r="BA129" s="179" t="s">
        <v>3477</v>
      </c>
      <c r="BB129" s="179" t="s">
        <v>901</v>
      </c>
      <c r="BC129" s="179" t="s">
        <v>4028</v>
      </c>
      <c r="BD129" s="179" t="s">
        <v>4029</v>
      </c>
      <c r="BE129" s="179" t="s">
        <v>4030</v>
      </c>
      <c r="BF129" s="179" t="s">
        <v>901</v>
      </c>
      <c r="BG129" s="179" t="s">
        <v>901</v>
      </c>
      <c r="BH129" s="179" t="s">
        <v>901</v>
      </c>
      <c r="BI129" s="179" t="s">
        <v>901</v>
      </c>
      <c r="BJ129" s="179" t="s">
        <v>901</v>
      </c>
      <c r="BK129" s="179" t="s">
        <v>901</v>
      </c>
      <c r="BL129" s="179" t="s">
        <v>901</v>
      </c>
      <c r="BM129" s="179" t="s">
        <v>901</v>
      </c>
      <c r="BN129" s="179" t="s">
        <v>1864</v>
      </c>
      <c r="BO129" s="180">
        <v>26532</v>
      </c>
    </row>
    <row r="130" spans="52:67" ht="51">
      <c r="AZ130" s="179" t="s">
        <v>3750</v>
      </c>
      <c r="BA130" s="179" t="s">
        <v>4031</v>
      </c>
      <c r="BB130" s="179" t="s">
        <v>901</v>
      </c>
      <c r="BC130" s="179" t="s">
        <v>4032</v>
      </c>
      <c r="BD130" s="179" t="s">
        <v>4033</v>
      </c>
      <c r="BE130" s="179" t="s">
        <v>4034</v>
      </c>
      <c r="BF130" s="179" t="s">
        <v>901</v>
      </c>
      <c r="BG130" s="179" t="s">
        <v>901</v>
      </c>
      <c r="BH130" s="179" t="s">
        <v>901</v>
      </c>
      <c r="BI130" s="179" t="s">
        <v>901</v>
      </c>
      <c r="BJ130" s="179" t="s">
        <v>901</v>
      </c>
      <c r="BK130" s="179" t="s">
        <v>901</v>
      </c>
      <c r="BL130" s="179" t="s">
        <v>901</v>
      </c>
      <c r="BM130" s="179" t="s">
        <v>901</v>
      </c>
      <c r="BN130" s="179" t="s">
        <v>1865</v>
      </c>
      <c r="BO130" s="180">
        <v>5664</v>
      </c>
    </row>
    <row r="131" spans="52:67" ht="25.5">
      <c r="AZ131" s="179" t="s">
        <v>3751</v>
      </c>
      <c r="BA131" s="179" t="s">
        <v>4035</v>
      </c>
      <c r="BB131" s="179" t="s">
        <v>901</v>
      </c>
      <c r="BC131" s="179" t="s">
        <v>4036</v>
      </c>
      <c r="BD131" s="179" t="s">
        <v>4037</v>
      </c>
      <c r="BE131" s="179" t="s">
        <v>4038</v>
      </c>
      <c r="BF131" s="179" t="s">
        <v>901</v>
      </c>
      <c r="BG131" s="179" t="s">
        <v>901</v>
      </c>
      <c r="BH131" s="179" t="s">
        <v>901</v>
      </c>
      <c r="BI131" s="179" t="s">
        <v>901</v>
      </c>
      <c r="BJ131" s="179" t="s">
        <v>901</v>
      </c>
      <c r="BK131" s="179" t="s">
        <v>901</v>
      </c>
      <c r="BL131" s="179" t="s">
        <v>901</v>
      </c>
      <c r="BM131" s="179" t="s">
        <v>901</v>
      </c>
      <c r="BN131" s="179" t="s">
        <v>1866</v>
      </c>
      <c r="BO131" s="180">
        <v>4786</v>
      </c>
    </row>
    <row r="132" spans="52:67" ht="25.5">
      <c r="AZ132" s="179" t="s">
        <v>3752</v>
      </c>
      <c r="BA132" s="179" t="s">
        <v>3478</v>
      </c>
      <c r="BB132" s="179" t="s">
        <v>901</v>
      </c>
      <c r="BC132" s="179" t="s">
        <v>4039</v>
      </c>
      <c r="BD132" s="179" t="s">
        <v>4040</v>
      </c>
      <c r="BE132" s="179" t="s">
        <v>4041</v>
      </c>
      <c r="BF132" s="179" t="s">
        <v>4042</v>
      </c>
      <c r="BG132" s="179" t="s">
        <v>901</v>
      </c>
      <c r="BH132" s="179" t="s">
        <v>901</v>
      </c>
      <c r="BI132" s="179" t="s">
        <v>901</v>
      </c>
      <c r="BJ132" s="179" t="s">
        <v>901</v>
      </c>
      <c r="BK132" s="179" t="s">
        <v>901</v>
      </c>
      <c r="BL132" s="179" t="s">
        <v>901</v>
      </c>
      <c r="BM132" s="179" t="s">
        <v>901</v>
      </c>
      <c r="BN132" s="179" t="s">
        <v>1867</v>
      </c>
      <c r="BO132" s="180">
        <v>10638</v>
      </c>
    </row>
    <row r="133" spans="52:67" ht="51">
      <c r="AZ133" s="179" t="s">
        <v>3753</v>
      </c>
      <c r="BA133" s="179" t="s">
        <v>4043</v>
      </c>
      <c r="BB133" s="179" t="s">
        <v>901</v>
      </c>
      <c r="BC133" s="179" t="s">
        <v>1868</v>
      </c>
      <c r="BD133" s="179" t="s">
        <v>4044</v>
      </c>
      <c r="BE133" s="179" t="s">
        <v>1869</v>
      </c>
      <c r="BF133" s="179" t="s">
        <v>1869</v>
      </c>
      <c r="BG133" s="179" t="s">
        <v>901</v>
      </c>
      <c r="BH133" s="179" t="s">
        <v>901</v>
      </c>
      <c r="BI133" s="179" t="s">
        <v>901</v>
      </c>
      <c r="BJ133" s="179" t="s">
        <v>901</v>
      </c>
      <c r="BK133" s="179" t="s">
        <v>901</v>
      </c>
      <c r="BL133" s="179" t="s">
        <v>901</v>
      </c>
      <c r="BM133" s="179" t="s">
        <v>901</v>
      </c>
      <c r="BN133" s="179" t="s">
        <v>1870</v>
      </c>
      <c r="BO133" s="180">
        <v>15000</v>
      </c>
    </row>
    <row r="134" spans="52:67" ht="38.25">
      <c r="AZ134" s="179" t="s">
        <v>3754</v>
      </c>
      <c r="BA134" s="179" t="s">
        <v>3479</v>
      </c>
      <c r="BB134" s="179" t="s">
        <v>901</v>
      </c>
      <c r="BC134" s="179" t="s">
        <v>4045</v>
      </c>
      <c r="BD134" s="179" t="s">
        <v>4046</v>
      </c>
      <c r="BE134" s="179" t="s">
        <v>4047</v>
      </c>
      <c r="BF134" s="179" t="s">
        <v>901</v>
      </c>
      <c r="BG134" s="179" t="s">
        <v>901</v>
      </c>
      <c r="BH134" s="179" t="s">
        <v>901</v>
      </c>
      <c r="BI134" s="179" t="s">
        <v>901</v>
      </c>
      <c r="BJ134" s="179" t="s">
        <v>901</v>
      </c>
      <c r="BK134" s="179" t="s">
        <v>901</v>
      </c>
      <c r="BL134" s="179" t="s">
        <v>901</v>
      </c>
      <c r="BM134" s="179" t="s">
        <v>901</v>
      </c>
      <c r="BN134" s="179" t="s">
        <v>1871</v>
      </c>
      <c r="BO134" s="180">
        <v>3840</v>
      </c>
    </row>
    <row r="135" spans="52:67" ht="25.5">
      <c r="AZ135" s="179" t="s">
        <v>3755</v>
      </c>
      <c r="BA135" s="179" t="s">
        <v>3480</v>
      </c>
      <c r="BB135" s="179" t="s">
        <v>901</v>
      </c>
      <c r="BC135" s="179" t="s">
        <v>4048</v>
      </c>
      <c r="BD135" s="179" t="s">
        <v>4049</v>
      </c>
      <c r="BE135" s="179" t="s">
        <v>901</v>
      </c>
      <c r="BF135" s="179" t="s">
        <v>901</v>
      </c>
      <c r="BG135" s="179" t="s">
        <v>901</v>
      </c>
      <c r="BH135" s="179" t="s">
        <v>901</v>
      </c>
      <c r="BI135" s="179" t="s">
        <v>901</v>
      </c>
      <c r="BJ135" s="179" t="s">
        <v>901</v>
      </c>
      <c r="BK135" s="179" t="s">
        <v>901</v>
      </c>
      <c r="BL135" s="179" t="s">
        <v>901</v>
      </c>
      <c r="BM135" s="179" t="s">
        <v>901</v>
      </c>
      <c r="BN135" s="179" t="s">
        <v>1872</v>
      </c>
      <c r="BO135" s="180">
        <v>4999</v>
      </c>
    </row>
    <row r="136" spans="52:67" ht="25.5">
      <c r="AZ136" s="179" t="s">
        <v>3756</v>
      </c>
      <c r="BA136" s="179" t="s">
        <v>4050</v>
      </c>
      <c r="BB136" s="179" t="s">
        <v>901</v>
      </c>
      <c r="BC136" s="179" t="s">
        <v>4051</v>
      </c>
      <c r="BD136" s="179" t="s">
        <v>4052</v>
      </c>
      <c r="BE136" s="179" t="s">
        <v>4053</v>
      </c>
      <c r="BF136" s="179" t="s">
        <v>901</v>
      </c>
      <c r="BG136" s="179" t="s">
        <v>901</v>
      </c>
      <c r="BH136" s="179" t="s">
        <v>901</v>
      </c>
      <c r="BI136" s="179" t="s">
        <v>901</v>
      </c>
      <c r="BJ136" s="179" t="s">
        <v>901</v>
      </c>
      <c r="BK136" s="179" t="s">
        <v>901</v>
      </c>
      <c r="BL136" s="179" t="s">
        <v>901</v>
      </c>
      <c r="BM136" s="179" t="s">
        <v>901</v>
      </c>
      <c r="BN136" s="179" t="s">
        <v>1873</v>
      </c>
      <c r="BO136" s="180">
        <v>4966</v>
      </c>
    </row>
    <row r="137" spans="52:67" ht="25.5">
      <c r="AZ137" s="179" t="s">
        <v>3757</v>
      </c>
      <c r="BA137" s="179" t="s">
        <v>4054</v>
      </c>
      <c r="BB137" s="179" t="s">
        <v>914</v>
      </c>
      <c r="BC137" s="179" t="s">
        <v>4055</v>
      </c>
      <c r="BD137" s="179" t="s">
        <v>4056</v>
      </c>
      <c r="BE137" s="179" t="s">
        <v>4057</v>
      </c>
      <c r="BF137" s="179" t="s">
        <v>4057</v>
      </c>
      <c r="BG137" s="179" t="s">
        <v>901</v>
      </c>
      <c r="BH137" s="179" t="s">
        <v>901</v>
      </c>
      <c r="BI137" s="179" t="s">
        <v>901</v>
      </c>
      <c r="BJ137" s="179" t="s">
        <v>901</v>
      </c>
      <c r="BK137" s="179" t="s">
        <v>901</v>
      </c>
      <c r="BL137" s="179" t="s">
        <v>901</v>
      </c>
      <c r="BM137" s="179" t="s">
        <v>901</v>
      </c>
      <c r="BN137" s="179" t="s">
        <v>4058</v>
      </c>
      <c r="BO137" s="180">
        <v>31014</v>
      </c>
    </row>
    <row r="138" spans="52:67" ht="25.5">
      <c r="AZ138" s="179" t="s">
        <v>3758</v>
      </c>
      <c r="BA138" s="179" t="s">
        <v>3481</v>
      </c>
      <c r="BB138" s="179" t="s">
        <v>901</v>
      </c>
      <c r="BC138" s="179" t="s">
        <v>4059</v>
      </c>
      <c r="BD138" s="179" t="s">
        <v>4060</v>
      </c>
      <c r="BE138" s="179" t="s">
        <v>4061</v>
      </c>
      <c r="BF138" s="179" t="s">
        <v>901</v>
      </c>
      <c r="BG138" s="179" t="s">
        <v>901</v>
      </c>
      <c r="BH138" s="179" t="s">
        <v>901</v>
      </c>
      <c r="BI138" s="179" t="s">
        <v>901</v>
      </c>
      <c r="BJ138" s="179" t="s">
        <v>901</v>
      </c>
      <c r="BK138" s="179" t="s">
        <v>901</v>
      </c>
      <c r="BL138" s="179" t="s">
        <v>901</v>
      </c>
      <c r="BM138" s="179" t="s">
        <v>901</v>
      </c>
      <c r="BN138" s="179" t="s">
        <v>1874</v>
      </c>
      <c r="BO138" s="180">
        <v>7423</v>
      </c>
    </row>
    <row r="139" spans="52:67" ht="38.25">
      <c r="AZ139" s="179" t="s">
        <v>3759</v>
      </c>
      <c r="BA139" s="179" t="s">
        <v>4062</v>
      </c>
      <c r="BB139" s="179" t="s">
        <v>901</v>
      </c>
      <c r="BC139" s="179" t="s">
        <v>4063</v>
      </c>
      <c r="BD139" s="179" t="s">
        <v>1875</v>
      </c>
      <c r="BE139" s="179" t="s">
        <v>4064</v>
      </c>
      <c r="BF139" s="179" t="s">
        <v>901</v>
      </c>
      <c r="BG139" s="179" t="s">
        <v>901</v>
      </c>
      <c r="BH139" s="179" t="s">
        <v>901</v>
      </c>
      <c r="BI139" s="179" t="s">
        <v>901</v>
      </c>
      <c r="BJ139" s="179" t="s">
        <v>901</v>
      </c>
      <c r="BK139" s="179" t="s">
        <v>901</v>
      </c>
      <c r="BL139" s="179" t="s">
        <v>901</v>
      </c>
      <c r="BM139" s="179" t="s">
        <v>901</v>
      </c>
      <c r="BN139" s="179" t="s">
        <v>1876</v>
      </c>
      <c r="BO139" s="180">
        <v>7879</v>
      </c>
    </row>
    <row r="140" spans="52:67" ht="25.5">
      <c r="AZ140" s="179" t="s">
        <v>3760</v>
      </c>
      <c r="BA140" s="179" t="s">
        <v>4065</v>
      </c>
      <c r="BB140" s="179" t="s">
        <v>901</v>
      </c>
      <c r="BC140" s="179" t="s">
        <v>4066</v>
      </c>
      <c r="BD140" s="179" t="s">
        <v>4067</v>
      </c>
      <c r="BE140" s="179" t="s">
        <v>4069</v>
      </c>
      <c r="BF140" s="179" t="s">
        <v>4068</v>
      </c>
      <c r="BG140" s="179" t="s">
        <v>901</v>
      </c>
      <c r="BH140" s="179" t="s">
        <v>901</v>
      </c>
      <c r="BI140" s="179" t="s">
        <v>901</v>
      </c>
      <c r="BJ140" s="179" t="s">
        <v>901</v>
      </c>
      <c r="BK140" s="179" t="s">
        <v>901</v>
      </c>
      <c r="BL140" s="179" t="s">
        <v>901</v>
      </c>
      <c r="BM140" s="179" t="s">
        <v>901</v>
      </c>
      <c r="BN140" s="179" t="s">
        <v>1877</v>
      </c>
      <c r="BO140" s="180">
        <v>14371</v>
      </c>
    </row>
    <row r="141" spans="52:67" ht="38.25">
      <c r="AZ141" s="179" t="s">
        <v>3761</v>
      </c>
      <c r="BA141" s="179" t="s">
        <v>4070</v>
      </c>
      <c r="BB141" s="179" t="s">
        <v>901</v>
      </c>
      <c r="BC141" s="179" t="s">
        <v>1878</v>
      </c>
      <c r="BD141" s="179" t="s">
        <v>4071</v>
      </c>
      <c r="BE141" s="179" t="s">
        <v>1879</v>
      </c>
      <c r="BF141" s="179" t="s">
        <v>1879</v>
      </c>
      <c r="BG141" s="179" t="s">
        <v>901</v>
      </c>
      <c r="BH141" s="179" t="s">
        <v>901</v>
      </c>
      <c r="BI141" s="179" t="s">
        <v>901</v>
      </c>
      <c r="BJ141" s="179" t="s">
        <v>901</v>
      </c>
      <c r="BK141" s="179" t="s">
        <v>901</v>
      </c>
      <c r="BL141" s="179" t="s">
        <v>901</v>
      </c>
      <c r="BM141" s="179" t="s">
        <v>901</v>
      </c>
      <c r="BN141" s="179" t="s">
        <v>1880</v>
      </c>
      <c r="BO141" s="180">
        <v>4305</v>
      </c>
    </row>
    <row r="142" spans="52:67" ht="38.25">
      <c r="AZ142" s="179" t="s">
        <v>3762</v>
      </c>
      <c r="BA142" s="179" t="s">
        <v>3482</v>
      </c>
      <c r="BB142" s="179" t="s">
        <v>901</v>
      </c>
      <c r="BC142" s="179" t="s">
        <v>4072</v>
      </c>
      <c r="BD142" s="179" t="s">
        <v>4073</v>
      </c>
      <c r="BE142" s="179" t="s">
        <v>4074</v>
      </c>
      <c r="BF142" s="179" t="s">
        <v>901</v>
      </c>
      <c r="BG142" s="179" t="s">
        <v>901</v>
      </c>
      <c r="BH142" s="179" t="s">
        <v>901</v>
      </c>
      <c r="BI142" s="179" t="s">
        <v>901</v>
      </c>
      <c r="BJ142" s="179" t="s">
        <v>901</v>
      </c>
      <c r="BK142" s="179" t="s">
        <v>901</v>
      </c>
      <c r="BL142" s="179" t="s">
        <v>901</v>
      </c>
      <c r="BM142" s="179" t="s">
        <v>901</v>
      </c>
      <c r="BN142" s="179" t="s">
        <v>1881</v>
      </c>
      <c r="BO142" s="180">
        <v>13068</v>
      </c>
    </row>
    <row r="143" spans="52:67" ht="51">
      <c r="AZ143" s="179" t="s">
        <v>3763</v>
      </c>
      <c r="BA143" s="179" t="s">
        <v>4075</v>
      </c>
      <c r="BB143" s="179" t="s">
        <v>901</v>
      </c>
      <c r="BC143" s="179" t="s">
        <v>4076</v>
      </c>
      <c r="BD143" s="179" t="s">
        <v>4077</v>
      </c>
      <c r="BE143" s="179" t="s">
        <v>4078</v>
      </c>
      <c r="BF143" s="179" t="s">
        <v>901</v>
      </c>
      <c r="BG143" s="179" t="s">
        <v>901</v>
      </c>
      <c r="BH143" s="179" t="s">
        <v>901</v>
      </c>
      <c r="BI143" s="179" t="s">
        <v>901</v>
      </c>
      <c r="BJ143" s="179" t="s">
        <v>901</v>
      </c>
      <c r="BK143" s="179" t="s">
        <v>901</v>
      </c>
      <c r="BL143" s="179" t="s">
        <v>901</v>
      </c>
      <c r="BM143" s="179" t="s">
        <v>901</v>
      </c>
      <c r="BN143" s="179" t="s">
        <v>1882</v>
      </c>
      <c r="BO143" s="180">
        <v>7736</v>
      </c>
    </row>
    <row r="144" spans="52:67" ht="51">
      <c r="AZ144" s="179" t="s">
        <v>3764</v>
      </c>
      <c r="BA144" s="179" t="s">
        <v>4079</v>
      </c>
      <c r="BB144" s="179" t="s">
        <v>915</v>
      </c>
      <c r="BC144" s="179" t="s">
        <v>4080</v>
      </c>
      <c r="BD144" s="179" t="s">
        <v>4081</v>
      </c>
      <c r="BE144" s="179" t="s">
        <v>901</v>
      </c>
      <c r="BF144" s="179" t="s">
        <v>901</v>
      </c>
      <c r="BG144" s="179" t="s">
        <v>901</v>
      </c>
      <c r="BH144" s="179" t="s">
        <v>901</v>
      </c>
      <c r="BI144" s="179" t="s">
        <v>901</v>
      </c>
      <c r="BJ144" s="179" t="s">
        <v>901</v>
      </c>
      <c r="BK144" s="179" t="s">
        <v>901</v>
      </c>
      <c r="BL144" s="179" t="s">
        <v>901</v>
      </c>
      <c r="BM144" s="179" t="s">
        <v>901</v>
      </c>
      <c r="BN144" s="179" t="s">
        <v>4082</v>
      </c>
      <c r="BO144" s="180">
        <v>8789</v>
      </c>
    </row>
    <row r="145" spans="52:67" ht="25.5">
      <c r="AZ145" s="179" t="s">
        <v>3765</v>
      </c>
      <c r="BA145" s="179" t="s">
        <v>4083</v>
      </c>
      <c r="BB145" s="179" t="s">
        <v>901</v>
      </c>
      <c r="BC145" s="179" t="s">
        <v>4084</v>
      </c>
      <c r="BD145" s="179" t="s">
        <v>4085</v>
      </c>
      <c r="BE145" s="179" t="s">
        <v>901</v>
      </c>
      <c r="BF145" s="179" t="s">
        <v>901</v>
      </c>
      <c r="BG145" s="179" t="s">
        <v>901</v>
      </c>
      <c r="BH145" s="179" t="s">
        <v>901</v>
      </c>
      <c r="BI145" s="179" t="s">
        <v>901</v>
      </c>
      <c r="BJ145" s="179" t="s">
        <v>901</v>
      </c>
      <c r="BK145" s="179" t="s">
        <v>901</v>
      </c>
      <c r="BL145" s="179" t="s">
        <v>901</v>
      </c>
      <c r="BM145" s="179" t="s">
        <v>901</v>
      </c>
      <c r="BN145" s="179" t="s">
        <v>1883</v>
      </c>
      <c r="BO145" s="180">
        <v>20958</v>
      </c>
    </row>
    <row r="146" spans="52:67" ht="25.5">
      <c r="AZ146" s="179" t="s">
        <v>3766</v>
      </c>
      <c r="BA146" s="179" t="s">
        <v>3483</v>
      </c>
      <c r="BB146" s="179" t="s">
        <v>901</v>
      </c>
      <c r="BC146" s="179" t="s">
        <v>4086</v>
      </c>
      <c r="BD146" s="179" t="s">
        <v>4087</v>
      </c>
      <c r="BE146" s="179" t="s">
        <v>1884</v>
      </c>
      <c r="BF146" s="179" t="s">
        <v>901</v>
      </c>
      <c r="BG146" s="179" t="s">
        <v>901</v>
      </c>
      <c r="BH146" s="179" t="s">
        <v>901</v>
      </c>
      <c r="BI146" s="179" t="s">
        <v>901</v>
      </c>
      <c r="BJ146" s="179" t="s">
        <v>901</v>
      </c>
      <c r="BK146" s="179" t="s">
        <v>901</v>
      </c>
      <c r="BL146" s="179" t="s">
        <v>1885</v>
      </c>
      <c r="BM146" s="179" t="s">
        <v>901</v>
      </c>
      <c r="BN146" s="179" t="s">
        <v>4618</v>
      </c>
      <c r="BO146" s="180">
        <v>3461</v>
      </c>
    </row>
    <row r="147" spans="52:67" ht="38.25">
      <c r="AZ147" s="179" t="s">
        <v>3767</v>
      </c>
      <c r="BA147" s="179" t="s">
        <v>3484</v>
      </c>
      <c r="BB147" s="179" t="s">
        <v>901</v>
      </c>
      <c r="BC147" s="179" t="s">
        <v>4088</v>
      </c>
      <c r="BD147" s="179" t="s">
        <v>4089</v>
      </c>
      <c r="BE147" s="179" t="s">
        <v>4090</v>
      </c>
      <c r="BF147" s="179" t="s">
        <v>901</v>
      </c>
      <c r="BG147" s="179" t="s">
        <v>901</v>
      </c>
      <c r="BH147" s="179" t="s">
        <v>901</v>
      </c>
      <c r="BI147" s="179" t="s">
        <v>901</v>
      </c>
      <c r="BJ147" s="179" t="s">
        <v>901</v>
      </c>
      <c r="BK147" s="179" t="s">
        <v>901</v>
      </c>
      <c r="BL147" s="179" t="s">
        <v>901</v>
      </c>
      <c r="BM147" s="179" t="s">
        <v>901</v>
      </c>
      <c r="BN147" s="179" t="s">
        <v>4619</v>
      </c>
      <c r="BO147" s="180">
        <v>21035</v>
      </c>
    </row>
    <row r="148" spans="52:67" ht="38.25">
      <c r="AZ148" s="179" t="s">
        <v>3768</v>
      </c>
      <c r="BA148" s="179" t="s">
        <v>3485</v>
      </c>
      <c r="BB148" s="179" t="s">
        <v>901</v>
      </c>
      <c r="BC148" s="179" t="s">
        <v>4091</v>
      </c>
      <c r="BD148" s="179" t="s">
        <v>4092</v>
      </c>
      <c r="BE148" s="179" t="s">
        <v>901</v>
      </c>
      <c r="BF148" s="179" t="s">
        <v>901</v>
      </c>
      <c r="BG148" s="179" t="s">
        <v>901</v>
      </c>
      <c r="BH148" s="179" t="s">
        <v>901</v>
      </c>
      <c r="BI148" s="179" t="s">
        <v>901</v>
      </c>
      <c r="BJ148" s="179" t="s">
        <v>901</v>
      </c>
      <c r="BK148" s="179" t="s">
        <v>901</v>
      </c>
      <c r="BL148" s="179" t="s">
        <v>901</v>
      </c>
      <c r="BM148" s="179" t="s">
        <v>901</v>
      </c>
      <c r="BN148" s="179" t="s">
        <v>4619</v>
      </c>
      <c r="BO148" s="180">
        <v>31914</v>
      </c>
    </row>
    <row r="149" spans="52:67" ht="38.25">
      <c r="AZ149" s="179" t="s">
        <v>3769</v>
      </c>
      <c r="BA149" s="179" t="s">
        <v>3486</v>
      </c>
      <c r="BB149" s="179" t="s">
        <v>901</v>
      </c>
      <c r="BC149" s="179" t="s">
        <v>4093</v>
      </c>
      <c r="BD149" s="179" t="s">
        <v>4094</v>
      </c>
      <c r="BE149" s="179" t="s">
        <v>4095</v>
      </c>
      <c r="BF149" s="179" t="s">
        <v>4095</v>
      </c>
      <c r="BG149" s="179" t="s">
        <v>901</v>
      </c>
      <c r="BH149" s="179" t="s">
        <v>901</v>
      </c>
      <c r="BI149" s="179" t="s">
        <v>901</v>
      </c>
      <c r="BJ149" s="179" t="s">
        <v>901</v>
      </c>
      <c r="BK149" s="179" t="s">
        <v>901</v>
      </c>
      <c r="BL149" s="179" t="s">
        <v>3375</v>
      </c>
      <c r="BM149" s="179" t="s">
        <v>3376</v>
      </c>
      <c r="BN149" s="179" t="s">
        <v>4619</v>
      </c>
      <c r="BO149" s="180">
        <v>77732</v>
      </c>
    </row>
    <row r="150" spans="52:67" ht="25.5">
      <c r="AZ150" s="179" t="s">
        <v>3770</v>
      </c>
      <c r="BA150" s="179" t="s">
        <v>3377</v>
      </c>
      <c r="BB150" s="179" t="s">
        <v>916</v>
      </c>
      <c r="BC150" s="179" t="s">
        <v>3378</v>
      </c>
      <c r="BD150" s="179" t="s">
        <v>3379</v>
      </c>
      <c r="BE150" s="179" t="s">
        <v>3380</v>
      </c>
      <c r="BF150" s="179" t="s">
        <v>901</v>
      </c>
      <c r="BG150" s="179" t="s">
        <v>901</v>
      </c>
      <c r="BH150" s="179" t="s">
        <v>901</v>
      </c>
      <c r="BI150" s="179" t="s">
        <v>901</v>
      </c>
      <c r="BJ150" s="179" t="s">
        <v>901</v>
      </c>
      <c r="BK150" s="179" t="s">
        <v>901</v>
      </c>
      <c r="BL150" s="179" t="s">
        <v>901</v>
      </c>
      <c r="BM150" s="179" t="s">
        <v>901</v>
      </c>
      <c r="BN150" s="179" t="s">
        <v>4619</v>
      </c>
      <c r="BO150" s="180">
        <v>8928</v>
      </c>
    </row>
    <row r="151" spans="52:67" ht="25.5">
      <c r="AZ151" s="179" t="s">
        <v>3771</v>
      </c>
      <c r="BA151" s="179" t="s">
        <v>3487</v>
      </c>
      <c r="BB151" s="179" t="s">
        <v>901</v>
      </c>
      <c r="BC151" s="179" t="s">
        <v>3381</v>
      </c>
      <c r="BD151" s="179" t="s">
        <v>3382</v>
      </c>
      <c r="BE151" s="179" t="s">
        <v>3383</v>
      </c>
      <c r="BF151" s="179" t="s">
        <v>901</v>
      </c>
      <c r="BG151" s="179" t="s">
        <v>901</v>
      </c>
      <c r="BH151" s="179" t="s">
        <v>901</v>
      </c>
      <c r="BI151" s="179" t="s">
        <v>901</v>
      </c>
      <c r="BJ151" s="179" t="s">
        <v>901</v>
      </c>
      <c r="BK151" s="179" t="s">
        <v>901</v>
      </c>
      <c r="BL151" s="179" t="s">
        <v>901</v>
      </c>
      <c r="BM151" s="179" t="s">
        <v>901</v>
      </c>
      <c r="BN151" s="179" t="s">
        <v>4619</v>
      </c>
      <c r="BO151" s="180">
        <v>5809</v>
      </c>
    </row>
    <row r="152" spans="52:67" ht="38.25">
      <c r="AZ152" s="179" t="s">
        <v>3772</v>
      </c>
      <c r="BA152" s="179" t="s">
        <v>3772</v>
      </c>
      <c r="BB152" s="179" t="s">
        <v>901</v>
      </c>
      <c r="BC152" s="179" t="s">
        <v>3384</v>
      </c>
      <c r="BD152" s="179" t="s">
        <v>3385</v>
      </c>
      <c r="BE152" s="179" t="s">
        <v>3386</v>
      </c>
      <c r="BF152" s="179" t="s">
        <v>901</v>
      </c>
      <c r="BG152" s="179" t="s">
        <v>901</v>
      </c>
      <c r="BH152" s="179" t="s">
        <v>901</v>
      </c>
      <c r="BI152" s="179" t="s">
        <v>901</v>
      </c>
      <c r="BJ152" s="179" t="s">
        <v>901</v>
      </c>
      <c r="BK152" s="179" t="s">
        <v>901</v>
      </c>
      <c r="BL152" s="179" t="s">
        <v>901</v>
      </c>
      <c r="BM152" s="179" t="s">
        <v>901</v>
      </c>
      <c r="BN152" s="179" t="s">
        <v>4620</v>
      </c>
      <c r="BO152" s="180">
        <v>21734</v>
      </c>
    </row>
    <row r="153" spans="52:67" ht="38.25">
      <c r="AZ153" s="179" t="s">
        <v>3773</v>
      </c>
      <c r="BA153" s="179" t="s">
        <v>3387</v>
      </c>
      <c r="BB153" s="179" t="s">
        <v>901</v>
      </c>
      <c r="BC153" s="179" t="s">
        <v>3388</v>
      </c>
      <c r="BD153" s="179" t="s">
        <v>3389</v>
      </c>
      <c r="BE153" s="179" t="s">
        <v>3390</v>
      </c>
      <c r="BF153" s="179" t="s">
        <v>901</v>
      </c>
      <c r="BG153" s="179" t="s">
        <v>901</v>
      </c>
      <c r="BH153" s="179" t="s">
        <v>901</v>
      </c>
      <c r="BI153" s="179" t="s">
        <v>901</v>
      </c>
      <c r="BJ153" s="179" t="s">
        <v>901</v>
      </c>
      <c r="BK153" s="179" t="s">
        <v>901</v>
      </c>
      <c r="BL153" s="179" t="s">
        <v>901</v>
      </c>
      <c r="BM153" s="179" t="s">
        <v>901</v>
      </c>
      <c r="BN153" s="179" t="s">
        <v>4621</v>
      </c>
      <c r="BO153" s="180">
        <v>2247</v>
      </c>
    </row>
    <row r="154" spans="52:67" ht="38.25">
      <c r="AZ154" s="179" t="s">
        <v>3774</v>
      </c>
      <c r="BA154" s="179" t="s">
        <v>3391</v>
      </c>
      <c r="BB154" s="179" t="s">
        <v>917</v>
      </c>
      <c r="BC154" s="179" t="s">
        <v>3392</v>
      </c>
      <c r="BD154" s="179" t="s">
        <v>3393</v>
      </c>
      <c r="BE154" s="179" t="s">
        <v>901</v>
      </c>
      <c r="BF154" s="179" t="s">
        <v>901</v>
      </c>
      <c r="BG154" s="179" t="s">
        <v>901</v>
      </c>
      <c r="BH154" s="179" t="s">
        <v>901</v>
      </c>
      <c r="BI154" s="179" t="s">
        <v>901</v>
      </c>
      <c r="BJ154" s="179" t="s">
        <v>901</v>
      </c>
      <c r="BK154" s="179" t="s">
        <v>901</v>
      </c>
      <c r="BL154" s="179" t="s">
        <v>901</v>
      </c>
      <c r="BM154" s="179" t="s">
        <v>901</v>
      </c>
      <c r="BN154" s="179" t="s">
        <v>4622</v>
      </c>
      <c r="BO154" s="180">
        <v>11562</v>
      </c>
    </row>
    <row r="155" spans="52:67" ht="51">
      <c r="AZ155" s="179" t="s">
        <v>3775</v>
      </c>
      <c r="BA155" s="179" t="s">
        <v>3775</v>
      </c>
      <c r="BB155" s="179" t="s">
        <v>901</v>
      </c>
      <c r="BC155" s="179" t="s">
        <v>3394</v>
      </c>
      <c r="BD155" s="179" t="s">
        <v>3395</v>
      </c>
      <c r="BE155" s="179" t="s">
        <v>3396</v>
      </c>
      <c r="BF155" s="179" t="s">
        <v>901</v>
      </c>
      <c r="BG155" s="179" t="s">
        <v>901</v>
      </c>
      <c r="BH155" s="179" t="s">
        <v>901</v>
      </c>
      <c r="BI155" s="179" t="s">
        <v>901</v>
      </c>
      <c r="BJ155" s="179" t="s">
        <v>901</v>
      </c>
      <c r="BK155" s="179" t="s">
        <v>901</v>
      </c>
      <c r="BL155" s="179" t="s">
        <v>901</v>
      </c>
      <c r="BM155" s="179" t="s">
        <v>901</v>
      </c>
      <c r="BN155" s="179" t="s">
        <v>4623</v>
      </c>
      <c r="BO155" s="180">
        <v>10401</v>
      </c>
    </row>
    <row r="156" spans="52:67" ht="38.25">
      <c r="AZ156" s="179" t="s">
        <v>3776</v>
      </c>
      <c r="BA156" s="179" t="s">
        <v>3776</v>
      </c>
      <c r="BB156" s="179" t="s">
        <v>901</v>
      </c>
      <c r="BC156" s="179" t="s">
        <v>3397</v>
      </c>
      <c r="BD156" s="179" t="s">
        <v>3398</v>
      </c>
      <c r="BE156" s="179" t="s">
        <v>3399</v>
      </c>
      <c r="BF156" s="179" t="s">
        <v>901</v>
      </c>
      <c r="BG156" s="179" t="s">
        <v>901</v>
      </c>
      <c r="BH156" s="179" t="s">
        <v>901</v>
      </c>
      <c r="BI156" s="179" t="s">
        <v>901</v>
      </c>
      <c r="BJ156" s="179" t="s">
        <v>901</v>
      </c>
      <c r="BK156" s="179" t="s">
        <v>901</v>
      </c>
      <c r="BL156" s="179" t="s">
        <v>901</v>
      </c>
      <c r="BM156" s="179" t="s">
        <v>901</v>
      </c>
      <c r="BN156" s="179" t="s">
        <v>4624</v>
      </c>
      <c r="BO156" s="180">
        <v>12516</v>
      </c>
    </row>
    <row r="157" spans="52:67" ht="25.5">
      <c r="AZ157" s="179" t="s">
        <v>3777</v>
      </c>
      <c r="BA157" s="179" t="s">
        <v>3400</v>
      </c>
      <c r="BB157" s="179" t="s">
        <v>901</v>
      </c>
      <c r="BC157" s="179" t="s">
        <v>3401</v>
      </c>
      <c r="BD157" s="179" t="s">
        <v>3402</v>
      </c>
      <c r="BE157" s="179" t="s">
        <v>901</v>
      </c>
      <c r="BF157" s="179" t="s">
        <v>901</v>
      </c>
      <c r="BG157" s="179" t="s">
        <v>901</v>
      </c>
      <c r="BH157" s="179" t="s">
        <v>901</v>
      </c>
      <c r="BI157" s="179" t="s">
        <v>901</v>
      </c>
      <c r="BJ157" s="179" t="s">
        <v>901</v>
      </c>
      <c r="BK157" s="179" t="s">
        <v>901</v>
      </c>
      <c r="BL157" s="179" t="s">
        <v>901</v>
      </c>
      <c r="BM157" s="179" t="s">
        <v>901</v>
      </c>
      <c r="BN157" s="179" t="s">
        <v>4625</v>
      </c>
      <c r="BO157" s="180">
        <v>17151</v>
      </c>
    </row>
    <row r="158" spans="52:67" ht="25.5">
      <c r="AZ158" s="179" t="s">
        <v>3778</v>
      </c>
      <c r="BA158" s="179" t="s">
        <v>3778</v>
      </c>
      <c r="BB158" s="179" t="s">
        <v>901</v>
      </c>
      <c r="BC158" s="179" t="s">
        <v>3403</v>
      </c>
      <c r="BD158" s="179" t="s">
        <v>3404</v>
      </c>
      <c r="BE158" s="179" t="s">
        <v>901</v>
      </c>
      <c r="BF158" s="179" t="s">
        <v>901</v>
      </c>
      <c r="BG158" s="179" t="s">
        <v>901</v>
      </c>
      <c r="BH158" s="179" t="s">
        <v>901</v>
      </c>
      <c r="BI158" s="179" t="s">
        <v>901</v>
      </c>
      <c r="BJ158" s="179" t="s">
        <v>901</v>
      </c>
      <c r="BK158" s="179" t="s">
        <v>901</v>
      </c>
      <c r="BL158" s="179" t="s">
        <v>901</v>
      </c>
      <c r="BM158" s="179" t="s">
        <v>901</v>
      </c>
      <c r="BN158" s="179" t="s">
        <v>4626</v>
      </c>
      <c r="BO158" s="180">
        <v>29442</v>
      </c>
    </row>
    <row r="159" spans="52:67" ht="38.25">
      <c r="AZ159" s="179" t="s">
        <v>3779</v>
      </c>
      <c r="BA159" s="179" t="s">
        <v>3405</v>
      </c>
      <c r="BB159" s="179" t="s">
        <v>901</v>
      </c>
      <c r="BC159" s="179" t="s">
        <v>4627</v>
      </c>
      <c r="BD159" s="179" t="s">
        <v>3406</v>
      </c>
      <c r="BE159" s="179" t="s">
        <v>4628</v>
      </c>
      <c r="BF159" s="179" t="s">
        <v>4629</v>
      </c>
      <c r="BG159" s="179" t="s">
        <v>901</v>
      </c>
      <c r="BH159" s="179" t="s">
        <v>901</v>
      </c>
      <c r="BI159" s="179" t="s">
        <v>901</v>
      </c>
      <c r="BJ159" s="179" t="s">
        <v>901</v>
      </c>
      <c r="BK159" s="179" t="s">
        <v>901</v>
      </c>
      <c r="BL159" s="179" t="s">
        <v>901</v>
      </c>
      <c r="BM159" s="179" t="s">
        <v>901</v>
      </c>
      <c r="BN159" s="179" t="s">
        <v>4630</v>
      </c>
      <c r="BO159" s="180">
        <v>19727</v>
      </c>
    </row>
    <row r="160" spans="52:67" ht="25.5">
      <c r="AZ160" s="179" t="s">
        <v>3780</v>
      </c>
      <c r="BA160" s="179" t="s">
        <v>3488</v>
      </c>
      <c r="BB160" s="179" t="s">
        <v>901</v>
      </c>
      <c r="BC160" s="179" t="s">
        <v>3407</v>
      </c>
      <c r="BD160" s="179" t="s">
        <v>3408</v>
      </c>
      <c r="BE160" s="179" t="s">
        <v>901</v>
      </c>
      <c r="BF160" s="179" t="s">
        <v>901</v>
      </c>
      <c r="BG160" s="179" t="s">
        <v>901</v>
      </c>
      <c r="BH160" s="179" t="s">
        <v>901</v>
      </c>
      <c r="BI160" s="179" t="s">
        <v>901</v>
      </c>
      <c r="BJ160" s="179" t="s">
        <v>901</v>
      </c>
      <c r="BK160" s="179" t="s">
        <v>901</v>
      </c>
      <c r="BL160" s="179" t="s">
        <v>901</v>
      </c>
      <c r="BM160" s="179" t="s">
        <v>901</v>
      </c>
      <c r="BN160" s="179" t="s">
        <v>4631</v>
      </c>
      <c r="BO160" s="180">
        <v>14304</v>
      </c>
    </row>
    <row r="161" spans="52:67" ht="25.5">
      <c r="AZ161" s="179" t="s">
        <v>3781</v>
      </c>
      <c r="BA161" s="179" t="s">
        <v>3409</v>
      </c>
      <c r="BB161" s="179" t="s">
        <v>918</v>
      </c>
      <c r="BC161" s="179" t="s">
        <v>3410</v>
      </c>
      <c r="BD161" s="179" t="s">
        <v>3411</v>
      </c>
      <c r="BE161" s="179" t="s">
        <v>3412</v>
      </c>
      <c r="BF161" s="179" t="s">
        <v>3413</v>
      </c>
      <c r="BG161" s="179" t="s">
        <v>901</v>
      </c>
      <c r="BH161" s="179" t="s">
        <v>901</v>
      </c>
      <c r="BI161" s="179" t="s">
        <v>901</v>
      </c>
      <c r="BJ161" s="179" t="s">
        <v>901</v>
      </c>
      <c r="BK161" s="179" t="s">
        <v>901</v>
      </c>
      <c r="BL161" s="179" t="s">
        <v>901</v>
      </c>
      <c r="BM161" s="179" t="s">
        <v>901</v>
      </c>
      <c r="BN161" s="179" t="s">
        <v>3414</v>
      </c>
      <c r="BO161" s="180">
        <v>8912</v>
      </c>
    </row>
    <row r="162" spans="52:67" ht="38.25">
      <c r="AZ162" s="179" t="s">
        <v>3782</v>
      </c>
      <c r="BA162" s="179" t="s">
        <v>3782</v>
      </c>
      <c r="BB162" s="179" t="s">
        <v>901</v>
      </c>
      <c r="BC162" s="179" t="s">
        <v>3415</v>
      </c>
      <c r="BD162" s="179" t="s">
        <v>3416</v>
      </c>
      <c r="BE162" s="179" t="s">
        <v>3417</v>
      </c>
      <c r="BF162" s="179" t="s">
        <v>901</v>
      </c>
      <c r="BG162" s="179" t="s">
        <v>901</v>
      </c>
      <c r="BH162" s="179" t="s">
        <v>901</v>
      </c>
      <c r="BI162" s="179" t="s">
        <v>901</v>
      </c>
      <c r="BJ162" s="179" t="s">
        <v>901</v>
      </c>
      <c r="BK162" s="179" t="s">
        <v>901</v>
      </c>
      <c r="BL162" s="179" t="s">
        <v>901</v>
      </c>
      <c r="BM162" s="179" t="s">
        <v>901</v>
      </c>
      <c r="BN162" s="179" t="s">
        <v>4632</v>
      </c>
      <c r="BO162" s="180">
        <v>3878</v>
      </c>
    </row>
    <row r="163" spans="52:67" ht="51">
      <c r="AZ163" s="179" t="s">
        <v>3783</v>
      </c>
      <c r="BA163" s="179" t="s">
        <v>3783</v>
      </c>
      <c r="BB163" s="179" t="s">
        <v>901</v>
      </c>
      <c r="BC163" s="179" t="s">
        <v>3418</v>
      </c>
      <c r="BD163" s="179" t="s">
        <v>3419</v>
      </c>
      <c r="BE163" s="179" t="s">
        <v>3420</v>
      </c>
      <c r="BF163" s="179" t="s">
        <v>3420</v>
      </c>
      <c r="BG163" s="179" t="s">
        <v>901</v>
      </c>
      <c r="BH163" s="179" t="s">
        <v>901</v>
      </c>
      <c r="BI163" s="179" t="s">
        <v>901</v>
      </c>
      <c r="BJ163" s="179" t="s">
        <v>901</v>
      </c>
      <c r="BK163" s="179" t="s">
        <v>901</v>
      </c>
      <c r="BL163" s="179" t="s">
        <v>901</v>
      </c>
      <c r="BM163" s="179" t="s">
        <v>901</v>
      </c>
      <c r="BN163" s="179" t="s">
        <v>4633</v>
      </c>
      <c r="BO163" s="180">
        <v>3086</v>
      </c>
    </row>
    <row r="164" spans="52:67" ht="38.25">
      <c r="AZ164" s="179" t="s">
        <v>3784</v>
      </c>
      <c r="BA164" s="179" t="s">
        <v>3489</v>
      </c>
      <c r="BB164" s="179" t="s">
        <v>919</v>
      </c>
      <c r="BC164" s="179" t="s">
        <v>3421</v>
      </c>
      <c r="BD164" s="179" t="s">
        <v>3422</v>
      </c>
      <c r="BE164" s="179" t="s">
        <v>3423</v>
      </c>
      <c r="BF164" s="179" t="s">
        <v>901</v>
      </c>
      <c r="BG164" s="179" t="s">
        <v>901</v>
      </c>
      <c r="BH164" s="179" t="s">
        <v>901</v>
      </c>
      <c r="BI164" s="179" t="s">
        <v>901</v>
      </c>
      <c r="BJ164" s="179" t="s">
        <v>901</v>
      </c>
      <c r="BK164" s="179" t="s">
        <v>901</v>
      </c>
      <c r="BL164" s="179" t="s">
        <v>901</v>
      </c>
      <c r="BM164" s="179" t="s">
        <v>901</v>
      </c>
      <c r="BN164" s="179" t="s">
        <v>4634</v>
      </c>
      <c r="BO164" s="180">
        <v>4733</v>
      </c>
    </row>
    <row r="165" spans="52:67" ht="51">
      <c r="AZ165" s="179" t="s">
        <v>3785</v>
      </c>
      <c r="BA165" s="179" t="s">
        <v>3785</v>
      </c>
      <c r="BB165" s="179" t="s">
        <v>901</v>
      </c>
      <c r="BC165" s="179" t="s">
        <v>3424</v>
      </c>
      <c r="BD165" s="179" t="s">
        <v>3425</v>
      </c>
      <c r="BE165" s="179" t="s">
        <v>3426</v>
      </c>
      <c r="BF165" s="179" t="s">
        <v>901</v>
      </c>
      <c r="BG165" s="179" t="s">
        <v>901</v>
      </c>
      <c r="BH165" s="179" t="s">
        <v>901</v>
      </c>
      <c r="BI165" s="179" t="s">
        <v>901</v>
      </c>
      <c r="BJ165" s="179" t="s">
        <v>901</v>
      </c>
      <c r="BK165" s="179" t="s">
        <v>901</v>
      </c>
      <c r="BL165" s="179" t="s">
        <v>901</v>
      </c>
      <c r="BM165" s="179" t="s">
        <v>901</v>
      </c>
      <c r="BN165" s="179" t="s">
        <v>4635</v>
      </c>
      <c r="BO165" s="180">
        <v>2259</v>
      </c>
    </row>
    <row r="166" spans="52:67" ht="25.5">
      <c r="AZ166" s="179" t="s">
        <v>3786</v>
      </c>
      <c r="BA166" s="179" t="s">
        <v>3490</v>
      </c>
      <c r="BB166" s="179" t="s">
        <v>901</v>
      </c>
      <c r="BC166" s="179" t="s">
        <v>3427</v>
      </c>
      <c r="BD166" s="179" t="s">
        <v>3428</v>
      </c>
      <c r="BE166" s="179" t="s">
        <v>901</v>
      </c>
      <c r="BF166" s="179" t="s">
        <v>901</v>
      </c>
      <c r="BG166" s="179" t="s">
        <v>901</v>
      </c>
      <c r="BH166" s="179" t="s">
        <v>901</v>
      </c>
      <c r="BI166" s="179" t="s">
        <v>901</v>
      </c>
      <c r="BJ166" s="179" t="s">
        <v>901</v>
      </c>
      <c r="BK166" s="179" t="s">
        <v>901</v>
      </c>
      <c r="BL166" s="179" t="s">
        <v>901</v>
      </c>
      <c r="BM166" s="179" t="s">
        <v>901</v>
      </c>
      <c r="BN166" s="179" t="s">
        <v>4636</v>
      </c>
      <c r="BO166" s="180">
        <v>2623</v>
      </c>
    </row>
    <row r="167" spans="52:67" ht="38.25">
      <c r="AZ167" s="179" t="s">
        <v>3787</v>
      </c>
      <c r="BA167" s="179" t="s">
        <v>3491</v>
      </c>
      <c r="BB167" s="179" t="s">
        <v>920</v>
      </c>
      <c r="BC167" s="179" t="s">
        <v>3429</v>
      </c>
      <c r="BD167" s="179" t="s">
        <v>3430</v>
      </c>
      <c r="BE167" s="179" t="s">
        <v>901</v>
      </c>
      <c r="BF167" s="179" t="s">
        <v>901</v>
      </c>
      <c r="BG167" s="179" t="s">
        <v>901</v>
      </c>
      <c r="BH167" s="179" t="s">
        <v>901</v>
      </c>
      <c r="BI167" s="179" t="s">
        <v>901</v>
      </c>
      <c r="BJ167" s="179" t="s">
        <v>901</v>
      </c>
      <c r="BK167" s="179" t="s">
        <v>901</v>
      </c>
      <c r="BL167" s="179" t="s">
        <v>901</v>
      </c>
      <c r="BM167" s="179" t="s">
        <v>901</v>
      </c>
      <c r="BN167" s="179" t="s">
        <v>4637</v>
      </c>
      <c r="BO167" s="180">
        <v>17216</v>
      </c>
    </row>
    <row r="168" spans="52:67" ht="25.5">
      <c r="AZ168" s="179" t="s">
        <v>3788</v>
      </c>
      <c r="BA168" s="179" t="s">
        <v>3431</v>
      </c>
      <c r="BB168" s="179" t="s">
        <v>921</v>
      </c>
      <c r="BC168" s="179" t="s">
        <v>3432</v>
      </c>
      <c r="BD168" s="179" t="s">
        <v>3433</v>
      </c>
      <c r="BE168" s="179" t="s">
        <v>3434</v>
      </c>
      <c r="BF168" s="179" t="s">
        <v>3434</v>
      </c>
      <c r="BG168" s="179" t="s">
        <v>901</v>
      </c>
      <c r="BH168" s="179" t="s">
        <v>901</v>
      </c>
      <c r="BI168" s="179" t="s">
        <v>901</v>
      </c>
      <c r="BJ168" s="179" t="s">
        <v>901</v>
      </c>
      <c r="BK168" s="179" t="s">
        <v>901</v>
      </c>
      <c r="BL168" s="179" t="s">
        <v>901</v>
      </c>
      <c r="BM168" s="179" t="s">
        <v>901</v>
      </c>
      <c r="BN168" s="179" t="s">
        <v>4638</v>
      </c>
      <c r="BO168" s="180">
        <v>63960</v>
      </c>
    </row>
    <row r="169" spans="52:67" ht="38.25">
      <c r="AZ169" s="179" t="s">
        <v>3789</v>
      </c>
      <c r="BA169" s="179" t="s">
        <v>3789</v>
      </c>
      <c r="BB169" s="179" t="s">
        <v>901</v>
      </c>
      <c r="BC169" s="179" t="s">
        <v>3435</v>
      </c>
      <c r="BD169" s="179" t="s">
        <v>3436</v>
      </c>
      <c r="BE169" s="179" t="s">
        <v>3437</v>
      </c>
      <c r="BF169" s="179" t="s">
        <v>901</v>
      </c>
      <c r="BG169" s="179" t="s">
        <v>901</v>
      </c>
      <c r="BH169" s="179" t="s">
        <v>901</v>
      </c>
      <c r="BI169" s="179" t="s">
        <v>901</v>
      </c>
      <c r="BJ169" s="179" t="s">
        <v>901</v>
      </c>
      <c r="BK169" s="179" t="s">
        <v>901</v>
      </c>
      <c r="BL169" s="179" t="s">
        <v>901</v>
      </c>
      <c r="BM169" s="179" t="s">
        <v>901</v>
      </c>
      <c r="BN169" s="179" t="s">
        <v>4639</v>
      </c>
      <c r="BO169" s="180">
        <v>4239</v>
      </c>
    </row>
    <row r="170" spans="52:67" ht="38.25">
      <c r="AZ170" s="179" t="s">
        <v>3790</v>
      </c>
      <c r="BA170" s="179" t="s">
        <v>3438</v>
      </c>
      <c r="BB170" s="179" t="s">
        <v>901</v>
      </c>
      <c r="BC170" s="179" t="s">
        <v>3439</v>
      </c>
      <c r="BD170" s="179" t="s">
        <v>3440</v>
      </c>
      <c r="BE170" s="179" t="s">
        <v>3441</v>
      </c>
      <c r="BF170" s="179" t="s">
        <v>3442</v>
      </c>
      <c r="BG170" s="179" t="s">
        <v>901</v>
      </c>
      <c r="BH170" s="179" t="s">
        <v>901</v>
      </c>
      <c r="BI170" s="179" t="s">
        <v>901</v>
      </c>
      <c r="BJ170" s="179" t="s">
        <v>901</v>
      </c>
      <c r="BK170" s="179" t="s">
        <v>901</v>
      </c>
      <c r="BL170" s="179" t="s">
        <v>901</v>
      </c>
      <c r="BM170" s="179" t="s">
        <v>901</v>
      </c>
      <c r="BN170" s="179" t="s">
        <v>4640</v>
      </c>
      <c r="BO170" s="180">
        <v>3288</v>
      </c>
    </row>
    <row r="171" spans="52:67" ht="25.5">
      <c r="AZ171" s="179" t="s">
        <v>3791</v>
      </c>
      <c r="BA171" s="179" t="s">
        <v>3791</v>
      </c>
      <c r="BB171" s="179" t="s">
        <v>901</v>
      </c>
      <c r="BC171" s="179" t="s">
        <v>3443</v>
      </c>
      <c r="BD171" s="179" t="s">
        <v>3444</v>
      </c>
      <c r="BE171" s="179" t="s">
        <v>901</v>
      </c>
      <c r="BF171" s="179" t="s">
        <v>901</v>
      </c>
      <c r="BG171" s="179" t="s">
        <v>901</v>
      </c>
      <c r="BH171" s="179" t="s">
        <v>901</v>
      </c>
      <c r="BI171" s="179" t="s">
        <v>901</v>
      </c>
      <c r="BJ171" s="179" t="s">
        <v>901</v>
      </c>
      <c r="BK171" s="179" t="s">
        <v>901</v>
      </c>
      <c r="BL171" s="179" t="s">
        <v>901</v>
      </c>
      <c r="BM171" s="179" t="s">
        <v>901</v>
      </c>
      <c r="BN171" s="179" t="s">
        <v>4641</v>
      </c>
      <c r="BO171" s="180">
        <v>7325</v>
      </c>
    </row>
    <row r="172" spans="52:67" ht="38.25">
      <c r="AZ172" s="179" t="s">
        <v>3792</v>
      </c>
      <c r="BA172" s="179" t="s">
        <v>3792</v>
      </c>
      <c r="BB172" s="179" t="s">
        <v>901</v>
      </c>
      <c r="BC172" s="179" t="s">
        <v>3445</v>
      </c>
      <c r="BD172" s="179" t="s">
        <v>3446</v>
      </c>
      <c r="BE172" s="179" t="s">
        <v>3447</v>
      </c>
      <c r="BF172" s="179" t="s">
        <v>901</v>
      </c>
      <c r="BG172" s="179" t="s">
        <v>901</v>
      </c>
      <c r="BH172" s="179" t="s">
        <v>901</v>
      </c>
      <c r="BI172" s="179" t="s">
        <v>901</v>
      </c>
      <c r="BJ172" s="179" t="s">
        <v>901</v>
      </c>
      <c r="BK172" s="179" t="s">
        <v>901</v>
      </c>
      <c r="BL172" s="179" t="s">
        <v>901</v>
      </c>
      <c r="BM172" s="179" t="s">
        <v>901</v>
      </c>
      <c r="BN172" s="179" t="s">
        <v>4642</v>
      </c>
      <c r="BO172" s="180">
        <v>5338</v>
      </c>
    </row>
    <row r="173" spans="52:67" ht="51">
      <c r="AZ173" s="179" t="s">
        <v>3793</v>
      </c>
      <c r="BA173" s="179" t="s">
        <v>3492</v>
      </c>
      <c r="BB173" s="179" t="s">
        <v>922</v>
      </c>
      <c r="BC173" s="179" t="s">
        <v>3448</v>
      </c>
      <c r="BD173" s="179" t="s">
        <v>3449</v>
      </c>
      <c r="BE173" s="179" t="s">
        <v>3450</v>
      </c>
      <c r="BF173" s="179" t="s">
        <v>3450</v>
      </c>
      <c r="BG173" s="179" t="s">
        <v>901</v>
      </c>
      <c r="BH173" s="179" t="s">
        <v>901</v>
      </c>
      <c r="BI173" s="179" t="s">
        <v>901</v>
      </c>
      <c r="BJ173" s="179" t="s">
        <v>901</v>
      </c>
      <c r="BK173" s="179" t="s">
        <v>901</v>
      </c>
      <c r="BL173" s="179" t="s">
        <v>901</v>
      </c>
      <c r="BM173" s="179" t="s">
        <v>901</v>
      </c>
      <c r="BN173" s="179" t="s">
        <v>4643</v>
      </c>
      <c r="BO173" s="180">
        <v>22058</v>
      </c>
    </row>
    <row r="174" spans="52:67" ht="25.5">
      <c r="AZ174" s="179" t="s">
        <v>3794</v>
      </c>
      <c r="BA174" s="179" t="s">
        <v>3794</v>
      </c>
      <c r="BB174" s="179" t="s">
        <v>901</v>
      </c>
      <c r="BC174" s="179" t="s">
        <v>3451</v>
      </c>
      <c r="BD174" s="179" t="s">
        <v>3452</v>
      </c>
      <c r="BE174" s="179" t="s">
        <v>901</v>
      </c>
      <c r="BF174" s="179" t="s">
        <v>901</v>
      </c>
      <c r="BG174" s="179" t="s">
        <v>901</v>
      </c>
      <c r="BH174" s="179" t="s">
        <v>901</v>
      </c>
      <c r="BI174" s="179" t="s">
        <v>901</v>
      </c>
      <c r="BJ174" s="179" t="s">
        <v>901</v>
      </c>
      <c r="BK174" s="179" t="s">
        <v>901</v>
      </c>
      <c r="BL174" s="179" t="s">
        <v>901</v>
      </c>
      <c r="BM174" s="179" t="s">
        <v>901</v>
      </c>
      <c r="BN174" s="179" t="s">
        <v>4644</v>
      </c>
      <c r="BO174" s="180">
        <v>1285</v>
      </c>
    </row>
    <row r="175" spans="52:67" ht="25.5">
      <c r="AZ175" s="179" t="s">
        <v>3795</v>
      </c>
      <c r="BA175" s="179" t="s">
        <v>3493</v>
      </c>
      <c r="BB175" s="179" t="s">
        <v>923</v>
      </c>
      <c r="BC175" s="179" t="s">
        <v>3453</v>
      </c>
      <c r="BD175" s="179" t="s">
        <v>3454</v>
      </c>
      <c r="BE175" s="179" t="s">
        <v>901</v>
      </c>
      <c r="BF175" s="179" t="s">
        <v>901</v>
      </c>
      <c r="BG175" s="179" t="s">
        <v>901</v>
      </c>
      <c r="BH175" s="179" t="s">
        <v>901</v>
      </c>
      <c r="BI175" s="179" t="s">
        <v>901</v>
      </c>
      <c r="BJ175" s="179" t="s">
        <v>901</v>
      </c>
      <c r="BK175" s="179" t="s">
        <v>901</v>
      </c>
      <c r="BL175" s="179" t="s">
        <v>901</v>
      </c>
      <c r="BM175" s="179" t="s">
        <v>901</v>
      </c>
      <c r="BN175" s="179" t="s">
        <v>4645</v>
      </c>
      <c r="BO175" s="180">
        <v>6482</v>
      </c>
    </row>
    <row r="176" spans="52:67" ht="51">
      <c r="AZ176" s="179" t="s">
        <v>3796</v>
      </c>
      <c r="BA176" s="179" t="s">
        <v>3455</v>
      </c>
      <c r="BB176" s="179" t="s">
        <v>901</v>
      </c>
      <c r="BC176" s="179" t="s">
        <v>3456</v>
      </c>
      <c r="BD176" s="179" t="s">
        <v>3457</v>
      </c>
      <c r="BE176" s="179" t="s">
        <v>3458</v>
      </c>
      <c r="BF176" s="179" t="s">
        <v>3458</v>
      </c>
      <c r="BG176" s="179" t="s">
        <v>901</v>
      </c>
      <c r="BH176" s="179" t="s">
        <v>901</v>
      </c>
      <c r="BI176" s="179" t="s">
        <v>901</v>
      </c>
      <c r="BJ176" s="179" t="s">
        <v>901</v>
      </c>
      <c r="BK176" s="179" t="s">
        <v>901</v>
      </c>
      <c r="BL176" s="179" t="s">
        <v>901</v>
      </c>
      <c r="BM176" s="179" t="s">
        <v>901</v>
      </c>
      <c r="BN176" s="179" t="s">
        <v>3459</v>
      </c>
      <c r="BO176" s="180">
        <v>10212</v>
      </c>
    </row>
    <row r="177" spans="52:67" ht="25.5">
      <c r="AZ177" s="179" t="s">
        <v>3797</v>
      </c>
      <c r="BA177" s="179" t="s">
        <v>3494</v>
      </c>
      <c r="BB177" s="179" t="s">
        <v>901</v>
      </c>
      <c r="BC177" s="179" t="s">
        <v>3460</v>
      </c>
      <c r="BD177" s="179" t="s">
        <v>3461</v>
      </c>
      <c r="BE177" s="179" t="s">
        <v>3462</v>
      </c>
      <c r="BF177" s="179" t="s">
        <v>901</v>
      </c>
      <c r="BG177" s="179" t="s">
        <v>901</v>
      </c>
      <c r="BH177" s="179" t="s">
        <v>901</v>
      </c>
      <c r="BI177" s="179" t="s">
        <v>901</v>
      </c>
      <c r="BJ177" s="179" t="s">
        <v>901</v>
      </c>
      <c r="BK177" s="179" t="s">
        <v>901</v>
      </c>
      <c r="BL177" s="179" t="s">
        <v>901</v>
      </c>
      <c r="BM177" s="179" t="s">
        <v>901</v>
      </c>
      <c r="BN177" s="179" t="s">
        <v>4646</v>
      </c>
      <c r="BO177" s="180">
        <v>2360</v>
      </c>
    </row>
    <row r="178" spans="52:67" ht="51">
      <c r="AZ178" s="179" t="s">
        <v>3798</v>
      </c>
      <c r="BA178" s="179" t="s">
        <v>3798</v>
      </c>
      <c r="BB178" s="179" t="s">
        <v>901</v>
      </c>
      <c r="BC178" s="179" t="s">
        <v>1371</v>
      </c>
      <c r="BD178" s="179" t="s">
        <v>1372</v>
      </c>
      <c r="BE178" s="179" t="s">
        <v>1373</v>
      </c>
      <c r="BF178" s="179" t="s">
        <v>1374</v>
      </c>
      <c r="BG178" s="179" t="s">
        <v>901</v>
      </c>
      <c r="BH178" s="179" t="s">
        <v>901</v>
      </c>
      <c r="BI178" s="179" t="s">
        <v>901</v>
      </c>
      <c r="BJ178" s="179" t="s">
        <v>901</v>
      </c>
      <c r="BK178" s="179" t="s">
        <v>901</v>
      </c>
      <c r="BL178" s="179" t="s">
        <v>901</v>
      </c>
      <c r="BM178" s="179" t="s">
        <v>901</v>
      </c>
      <c r="BN178" s="179" t="s">
        <v>4647</v>
      </c>
      <c r="BO178" s="180">
        <v>5664</v>
      </c>
    </row>
    <row r="179" spans="52:67" ht="38.25">
      <c r="AZ179" s="179" t="s">
        <v>3799</v>
      </c>
      <c r="BA179" s="179" t="s">
        <v>3799</v>
      </c>
      <c r="BB179" s="179" t="s">
        <v>901</v>
      </c>
      <c r="BC179" s="179" t="s">
        <v>1375</v>
      </c>
      <c r="BD179" s="179" t="s">
        <v>1376</v>
      </c>
      <c r="BE179" s="179" t="s">
        <v>901</v>
      </c>
      <c r="BF179" s="179" t="s">
        <v>901</v>
      </c>
      <c r="BG179" s="179" t="s">
        <v>901</v>
      </c>
      <c r="BH179" s="179" t="s">
        <v>901</v>
      </c>
      <c r="BI179" s="179" t="s">
        <v>901</v>
      </c>
      <c r="BJ179" s="179" t="s">
        <v>901</v>
      </c>
      <c r="BK179" s="179" t="s">
        <v>901</v>
      </c>
      <c r="BL179" s="179" t="s">
        <v>901</v>
      </c>
      <c r="BM179" s="179" t="s">
        <v>901</v>
      </c>
      <c r="BN179" s="179" t="s">
        <v>4648</v>
      </c>
      <c r="BO179" s="180">
        <v>15220</v>
      </c>
    </row>
    <row r="180" spans="52:67" ht="38.25">
      <c r="AZ180" s="179" t="s">
        <v>3800</v>
      </c>
      <c r="BA180" s="179" t="s">
        <v>1377</v>
      </c>
      <c r="BB180" s="179" t="s">
        <v>901</v>
      </c>
      <c r="BC180" s="179" t="s">
        <v>1378</v>
      </c>
      <c r="BD180" s="179" t="s">
        <v>1379</v>
      </c>
      <c r="BE180" s="179" t="s">
        <v>1380</v>
      </c>
      <c r="BF180" s="179" t="s">
        <v>901</v>
      </c>
      <c r="BG180" s="179" t="s">
        <v>901</v>
      </c>
      <c r="BH180" s="179" t="s">
        <v>901</v>
      </c>
      <c r="BI180" s="179" t="s">
        <v>901</v>
      </c>
      <c r="BJ180" s="179" t="s">
        <v>901</v>
      </c>
      <c r="BK180" s="179" t="s">
        <v>901</v>
      </c>
      <c r="BL180" s="179" t="s">
        <v>901</v>
      </c>
      <c r="BM180" s="179" t="s">
        <v>901</v>
      </c>
      <c r="BN180" s="179" t="s">
        <v>1381</v>
      </c>
      <c r="BO180" s="180">
        <v>7243</v>
      </c>
    </row>
    <row r="181" spans="52:67" ht="38.25">
      <c r="AZ181" s="179" t="s">
        <v>3801</v>
      </c>
      <c r="BA181" s="179" t="s">
        <v>1382</v>
      </c>
      <c r="BB181" s="179" t="s">
        <v>901</v>
      </c>
      <c r="BC181" s="179" t="s">
        <v>1383</v>
      </c>
      <c r="BD181" s="179" t="s">
        <v>1384</v>
      </c>
      <c r="BE181" s="179" t="s">
        <v>901</v>
      </c>
      <c r="BF181" s="179" t="s">
        <v>901</v>
      </c>
      <c r="BG181" s="179" t="s">
        <v>901</v>
      </c>
      <c r="BH181" s="179" t="s">
        <v>901</v>
      </c>
      <c r="BI181" s="179" t="s">
        <v>901</v>
      </c>
      <c r="BJ181" s="179" t="s">
        <v>901</v>
      </c>
      <c r="BK181" s="179" t="s">
        <v>901</v>
      </c>
      <c r="BL181" s="179" t="s">
        <v>901</v>
      </c>
      <c r="BM181" s="179" t="s">
        <v>901</v>
      </c>
      <c r="BN181" s="179" t="s">
        <v>4649</v>
      </c>
      <c r="BO181" s="180">
        <v>2958</v>
      </c>
    </row>
    <row r="182" spans="52:67" ht="25.5">
      <c r="AZ182" s="179" t="s">
        <v>3802</v>
      </c>
      <c r="BA182" s="179" t="s">
        <v>3495</v>
      </c>
      <c r="BB182" s="179" t="s">
        <v>901</v>
      </c>
      <c r="BC182" s="179" t="s">
        <v>1385</v>
      </c>
      <c r="BD182" s="179" t="s">
        <v>1386</v>
      </c>
      <c r="BE182" s="179" t="s">
        <v>901</v>
      </c>
      <c r="BF182" s="179" t="s">
        <v>901</v>
      </c>
      <c r="BG182" s="179" t="s">
        <v>901</v>
      </c>
      <c r="BH182" s="179" t="s">
        <v>901</v>
      </c>
      <c r="BI182" s="179" t="s">
        <v>901</v>
      </c>
      <c r="BJ182" s="179" t="s">
        <v>901</v>
      </c>
      <c r="BK182" s="179" t="s">
        <v>901</v>
      </c>
      <c r="BL182" s="179" t="s">
        <v>901</v>
      </c>
      <c r="BM182" s="179" t="s">
        <v>901</v>
      </c>
      <c r="BN182" s="179" t="s">
        <v>4650</v>
      </c>
      <c r="BO182" s="180">
        <v>6345</v>
      </c>
    </row>
    <row r="183" spans="52:67" ht="25.5">
      <c r="AZ183" s="179" t="s">
        <v>3803</v>
      </c>
      <c r="BA183" s="179" t="s">
        <v>3803</v>
      </c>
      <c r="BB183" s="179" t="s">
        <v>901</v>
      </c>
      <c r="BC183" s="179" t="s">
        <v>1387</v>
      </c>
      <c r="BD183" s="179" t="s">
        <v>1388</v>
      </c>
      <c r="BE183" s="179" t="s">
        <v>901</v>
      </c>
      <c r="BF183" s="179" t="s">
        <v>901</v>
      </c>
      <c r="BG183" s="179" t="s">
        <v>901</v>
      </c>
      <c r="BH183" s="179" t="s">
        <v>901</v>
      </c>
      <c r="BI183" s="179" t="s">
        <v>901</v>
      </c>
      <c r="BJ183" s="179" t="s">
        <v>901</v>
      </c>
      <c r="BK183" s="179" t="s">
        <v>901</v>
      </c>
      <c r="BL183" s="179" t="s">
        <v>901</v>
      </c>
      <c r="BM183" s="179" t="s">
        <v>901</v>
      </c>
      <c r="BN183" s="179" t="s">
        <v>4651</v>
      </c>
      <c r="BO183" s="180">
        <v>4243</v>
      </c>
    </row>
    <row r="184" spans="52:67" ht="51">
      <c r="AZ184" s="179" t="s">
        <v>3804</v>
      </c>
      <c r="BA184" s="179" t="s">
        <v>3804</v>
      </c>
      <c r="BB184" s="179" t="s">
        <v>901</v>
      </c>
      <c r="BC184" s="179" t="s">
        <v>1389</v>
      </c>
      <c r="BD184" s="179" t="s">
        <v>1390</v>
      </c>
      <c r="BE184" s="179" t="s">
        <v>1391</v>
      </c>
      <c r="BF184" s="179" t="s">
        <v>1391</v>
      </c>
      <c r="BG184" s="179" t="s">
        <v>901</v>
      </c>
      <c r="BH184" s="179" t="s">
        <v>901</v>
      </c>
      <c r="BI184" s="179" t="s">
        <v>901</v>
      </c>
      <c r="BJ184" s="179" t="s">
        <v>901</v>
      </c>
      <c r="BK184" s="179" t="s">
        <v>901</v>
      </c>
      <c r="BL184" s="179" t="s">
        <v>901</v>
      </c>
      <c r="BM184" s="179" t="s">
        <v>901</v>
      </c>
      <c r="BN184" s="179" t="s">
        <v>1392</v>
      </c>
      <c r="BO184" s="180">
        <v>8188</v>
      </c>
    </row>
    <row r="185" spans="52:67" ht="51">
      <c r="AZ185" s="179" t="s">
        <v>3805</v>
      </c>
      <c r="BA185" s="179" t="s">
        <v>3496</v>
      </c>
      <c r="BB185" s="179" t="s">
        <v>924</v>
      </c>
      <c r="BC185" s="179" t="s">
        <v>1393</v>
      </c>
      <c r="BD185" s="179" t="s">
        <v>1394</v>
      </c>
      <c r="BE185" s="179" t="s">
        <v>901</v>
      </c>
      <c r="BF185" s="179" t="s">
        <v>901</v>
      </c>
      <c r="BG185" s="179" t="s">
        <v>901</v>
      </c>
      <c r="BH185" s="179" t="s">
        <v>901</v>
      </c>
      <c r="BI185" s="179" t="s">
        <v>901</v>
      </c>
      <c r="BJ185" s="179" t="s">
        <v>901</v>
      </c>
      <c r="BK185" s="179" t="s">
        <v>901</v>
      </c>
      <c r="BL185" s="179" t="s">
        <v>901</v>
      </c>
      <c r="BM185" s="179" t="s">
        <v>901</v>
      </c>
      <c r="BN185" s="179" t="s">
        <v>4652</v>
      </c>
      <c r="BO185" s="180">
        <v>22520</v>
      </c>
    </row>
    <row r="186" spans="52:67" ht="25.5">
      <c r="AZ186" s="179" t="s">
        <v>3806</v>
      </c>
      <c r="BA186" s="179" t="s">
        <v>3497</v>
      </c>
      <c r="BB186" s="179" t="s">
        <v>925</v>
      </c>
      <c r="BC186" s="179" t="s">
        <v>1395</v>
      </c>
      <c r="BD186" s="179" t="s">
        <v>1396</v>
      </c>
      <c r="BE186" s="179" t="s">
        <v>1397</v>
      </c>
      <c r="BF186" s="179" t="s">
        <v>901</v>
      </c>
      <c r="BG186" s="179" t="s">
        <v>901</v>
      </c>
      <c r="BH186" s="179" t="s">
        <v>901</v>
      </c>
      <c r="BI186" s="179" t="s">
        <v>901</v>
      </c>
      <c r="BJ186" s="179" t="s">
        <v>901</v>
      </c>
      <c r="BK186" s="179" t="s">
        <v>901</v>
      </c>
      <c r="BL186" s="179" t="s">
        <v>901</v>
      </c>
      <c r="BM186" s="179" t="s">
        <v>901</v>
      </c>
      <c r="BN186" s="179" t="s">
        <v>4653</v>
      </c>
      <c r="BO186" s="180">
        <v>6823</v>
      </c>
    </row>
    <row r="187" spans="52:67" ht="25.5">
      <c r="AZ187" s="179" t="s">
        <v>3807</v>
      </c>
      <c r="BA187" s="179" t="s">
        <v>3498</v>
      </c>
      <c r="BB187" s="179" t="s">
        <v>901</v>
      </c>
      <c r="BC187" s="179" t="s">
        <v>4654</v>
      </c>
      <c r="BD187" s="179" t="s">
        <v>1398</v>
      </c>
      <c r="BE187" s="179" t="s">
        <v>1399</v>
      </c>
      <c r="BF187" s="179" t="s">
        <v>901</v>
      </c>
      <c r="BG187" s="179" t="s">
        <v>901</v>
      </c>
      <c r="BH187" s="179" t="s">
        <v>901</v>
      </c>
      <c r="BI187" s="179" t="s">
        <v>901</v>
      </c>
      <c r="BJ187" s="179" t="s">
        <v>901</v>
      </c>
      <c r="BK187" s="179" t="s">
        <v>901</v>
      </c>
      <c r="BL187" s="179" t="s">
        <v>901</v>
      </c>
      <c r="BM187" s="179" t="s">
        <v>901</v>
      </c>
      <c r="BN187" s="179" t="s">
        <v>4655</v>
      </c>
      <c r="BO187" s="180">
        <v>9993</v>
      </c>
    </row>
    <row r="188" spans="52:67" ht="51">
      <c r="AZ188" s="179" t="s">
        <v>3808</v>
      </c>
      <c r="BA188" s="179" t="s">
        <v>3499</v>
      </c>
      <c r="BB188" s="179" t="s">
        <v>901</v>
      </c>
      <c r="BC188" s="179" t="s">
        <v>1400</v>
      </c>
      <c r="BD188" s="179" t="s">
        <v>1401</v>
      </c>
      <c r="BE188" s="179" t="s">
        <v>1402</v>
      </c>
      <c r="BF188" s="179" t="s">
        <v>1403</v>
      </c>
      <c r="BG188" s="179" t="s">
        <v>901</v>
      </c>
      <c r="BH188" s="179" t="s">
        <v>901</v>
      </c>
      <c r="BI188" s="179" t="s">
        <v>901</v>
      </c>
      <c r="BJ188" s="179" t="s">
        <v>901</v>
      </c>
      <c r="BK188" s="179" t="s">
        <v>901</v>
      </c>
      <c r="BL188" s="179" t="s">
        <v>901</v>
      </c>
      <c r="BM188" s="179" t="s">
        <v>901</v>
      </c>
      <c r="BN188" s="179" t="s">
        <v>4656</v>
      </c>
      <c r="BO188" s="180">
        <v>2843</v>
      </c>
    </row>
    <row r="189" spans="52:67" ht="51">
      <c r="AZ189" s="179" t="s">
        <v>3809</v>
      </c>
      <c r="BA189" s="179" t="s">
        <v>3809</v>
      </c>
      <c r="BB189" s="179" t="s">
        <v>901</v>
      </c>
      <c r="BC189" s="179" t="s">
        <v>1404</v>
      </c>
      <c r="BD189" s="179" t="s">
        <v>1405</v>
      </c>
      <c r="BE189" s="179" t="s">
        <v>1406</v>
      </c>
      <c r="BF189" s="179" t="s">
        <v>1407</v>
      </c>
      <c r="BG189" s="179" t="s">
        <v>901</v>
      </c>
      <c r="BH189" s="179" t="s">
        <v>901</v>
      </c>
      <c r="BI189" s="179" t="s">
        <v>901</v>
      </c>
      <c r="BJ189" s="179" t="s">
        <v>901</v>
      </c>
      <c r="BK189" s="179" t="s">
        <v>901</v>
      </c>
      <c r="BL189" s="179" t="s">
        <v>901</v>
      </c>
      <c r="BM189" s="179" t="s">
        <v>901</v>
      </c>
      <c r="BN189" s="179" t="s">
        <v>1408</v>
      </c>
      <c r="BO189" s="180">
        <v>8705</v>
      </c>
    </row>
    <row r="190" spans="52:67" ht="38.25">
      <c r="AZ190" s="179" t="s">
        <v>3810</v>
      </c>
      <c r="BA190" s="179" t="s">
        <v>3810</v>
      </c>
      <c r="BB190" s="179" t="s">
        <v>901</v>
      </c>
      <c r="BC190" s="179" t="s">
        <v>1409</v>
      </c>
      <c r="BD190" s="179" t="s">
        <v>1410</v>
      </c>
      <c r="BE190" s="179" t="s">
        <v>1411</v>
      </c>
      <c r="BF190" s="179" t="s">
        <v>901</v>
      </c>
      <c r="BG190" s="179" t="s">
        <v>901</v>
      </c>
      <c r="BH190" s="179" t="s">
        <v>901</v>
      </c>
      <c r="BI190" s="179" t="s">
        <v>901</v>
      </c>
      <c r="BJ190" s="179" t="s">
        <v>901</v>
      </c>
      <c r="BK190" s="179" t="s">
        <v>901</v>
      </c>
      <c r="BL190" s="179" t="s">
        <v>901</v>
      </c>
      <c r="BM190" s="179" t="s">
        <v>901</v>
      </c>
      <c r="BN190" s="179" t="s">
        <v>4657</v>
      </c>
      <c r="BO190" s="180">
        <v>9369</v>
      </c>
    </row>
    <row r="191" spans="52:67" ht="51">
      <c r="AZ191" s="179" t="s">
        <v>3811</v>
      </c>
      <c r="BA191" s="179" t="s">
        <v>3500</v>
      </c>
      <c r="BB191" s="179" t="s">
        <v>901</v>
      </c>
      <c r="BC191" s="179" t="s">
        <v>1412</v>
      </c>
      <c r="BD191" s="179" t="s">
        <v>1413</v>
      </c>
      <c r="BE191" s="179" t="s">
        <v>901</v>
      </c>
      <c r="BF191" s="179" t="s">
        <v>901</v>
      </c>
      <c r="BG191" s="179" t="s">
        <v>901</v>
      </c>
      <c r="BH191" s="179" t="s">
        <v>901</v>
      </c>
      <c r="BI191" s="179" t="s">
        <v>901</v>
      </c>
      <c r="BJ191" s="179" t="s">
        <v>901</v>
      </c>
      <c r="BK191" s="179" t="s">
        <v>901</v>
      </c>
      <c r="BL191" s="179" t="s">
        <v>901</v>
      </c>
      <c r="BM191" s="179" t="s">
        <v>901</v>
      </c>
      <c r="BN191" s="179" t="s">
        <v>4658</v>
      </c>
      <c r="BO191" s="180">
        <v>4021</v>
      </c>
    </row>
    <row r="192" spans="52:67" ht="25.5">
      <c r="AZ192" s="179" t="s">
        <v>3812</v>
      </c>
      <c r="BA192" s="179" t="s">
        <v>1414</v>
      </c>
      <c r="BB192" s="179" t="s">
        <v>901</v>
      </c>
      <c r="BC192" s="179" t="s">
        <v>1415</v>
      </c>
      <c r="BD192" s="179" t="s">
        <v>1416</v>
      </c>
      <c r="BE192" s="179" t="s">
        <v>1417</v>
      </c>
      <c r="BF192" s="179" t="s">
        <v>901</v>
      </c>
      <c r="BG192" s="179" t="s">
        <v>901</v>
      </c>
      <c r="BH192" s="179" t="s">
        <v>901</v>
      </c>
      <c r="BI192" s="179" t="s">
        <v>901</v>
      </c>
      <c r="BJ192" s="179" t="s">
        <v>901</v>
      </c>
      <c r="BK192" s="179" t="s">
        <v>901</v>
      </c>
      <c r="BL192" s="179" t="s">
        <v>901</v>
      </c>
      <c r="BM192" s="179" t="s">
        <v>901</v>
      </c>
      <c r="BN192" s="179" t="s">
        <v>4659</v>
      </c>
      <c r="BO192" s="180">
        <v>17174</v>
      </c>
    </row>
    <row r="193" spans="52:67" ht="51">
      <c r="AZ193" s="179" t="s">
        <v>3813</v>
      </c>
      <c r="BA193" s="179" t="s">
        <v>1418</v>
      </c>
      <c r="BB193" s="179" t="s">
        <v>901</v>
      </c>
      <c r="BC193" s="179" t="s">
        <v>1419</v>
      </c>
      <c r="BD193" s="179" t="s">
        <v>1420</v>
      </c>
      <c r="BE193" s="179" t="s">
        <v>1421</v>
      </c>
      <c r="BF193" s="179" t="s">
        <v>901</v>
      </c>
      <c r="BG193" s="179" t="s">
        <v>901</v>
      </c>
      <c r="BH193" s="179" t="s">
        <v>901</v>
      </c>
      <c r="BI193" s="179" t="s">
        <v>901</v>
      </c>
      <c r="BJ193" s="179" t="s">
        <v>901</v>
      </c>
      <c r="BK193" s="179" t="s">
        <v>901</v>
      </c>
      <c r="BL193" s="179" t="s">
        <v>901</v>
      </c>
      <c r="BM193" s="179" t="s">
        <v>901</v>
      </c>
      <c r="BN193" s="179" t="s">
        <v>4660</v>
      </c>
      <c r="BO193" s="180">
        <v>2714</v>
      </c>
    </row>
    <row r="194" spans="52:67" ht="63.75">
      <c r="AZ194" s="179" t="s">
        <v>3814</v>
      </c>
      <c r="BA194" s="179" t="s">
        <v>1422</v>
      </c>
      <c r="BB194" s="179" t="s">
        <v>901</v>
      </c>
      <c r="BC194" s="179" t="s">
        <v>1423</v>
      </c>
      <c r="BD194" s="179" t="s">
        <v>1424</v>
      </c>
      <c r="BE194" s="179" t="s">
        <v>1425</v>
      </c>
      <c r="BF194" s="179" t="s">
        <v>1426</v>
      </c>
      <c r="BG194" s="179" t="s">
        <v>901</v>
      </c>
      <c r="BH194" s="179" t="s">
        <v>901</v>
      </c>
      <c r="BI194" s="179" t="s">
        <v>901</v>
      </c>
      <c r="BJ194" s="179" t="s">
        <v>901</v>
      </c>
      <c r="BK194" s="179" t="s">
        <v>901</v>
      </c>
      <c r="BL194" s="179" t="s">
        <v>901</v>
      </c>
      <c r="BM194" s="179" t="s">
        <v>901</v>
      </c>
      <c r="BN194" s="179" t="s">
        <v>1427</v>
      </c>
      <c r="BO194" s="180">
        <v>4376</v>
      </c>
    </row>
    <row r="195" spans="52:67" ht="25.5">
      <c r="AZ195" s="179" t="s">
        <v>3815</v>
      </c>
      <c r="BA195" s="179" t="s">
        <v>3815</v>
      </c>
      <c r="BB195" s="179" t="s">
        <v>901</v>
      </c>
      <c r="BC195" s="179" t="s">
        <v>1428</v>
      </c>
      <c r="BD195" s="179" t="s">
        <v>1429</v>
      </c>
      <c r="BE195" s="179" t="s">
        <v>1430</v>
      </c>
      <c r="BF195" s="179" t="s">
        <v>901</v>
      </c>
      <c r="BG195" s="179" t="s">
        <v>901</v>
      </c>
      <c r="BH195" s="179" t="s">
        <v>901</v>
      </c>
      <c r="BI195" s="179" t="s">
        <v>901</v>
      </c>
      <c r="BJ195" s="179" t="s">
        <v>901</v>
      </c>
      <c r="BK195" s="179" t="s">
        <v>901</v>
      </c>
      <c r="BL195" s="179" t="s">
        <v>901</v>
      </c>
      <c r="BM195" s="179" t="s">
        <v>901</v>
      </c>
      <c r="BN195" s="179" t="s">
        <v>4661</v>
      </c>
      <c r="BO195" s="180">
        <v>18599</v>
      </c>
    </row>
    <row r="196" spans="52:67" ht="38.25">
      <c r="AZ196" s="179" t="s">
        <v>3816</v>
      </c>
      <c r="BA196" s="179" t="s">
        <v>1431</v>
      </c>
      <c r="BB196" s="179" t="s">
        <v>901</v>
      </c>
      <c r="BC196" s="179" t="s">
        <v>1432</v>
      </c>
      <c r="BD196" s="179" t="s">
        <v>1433</v>
      </c>
      <c r="BE196" s="179" t="s">
        <v>1434</v>
      </c>
      <c r="BF196" s="179" t="s">
        <v>901</v>
      </c>
      <c r="BG196" s="179" t="s">
        <v>901</v>
      </c>
      <c r="BH196" s="179" t="s">
        <v>901</v>
      </c>
      <c r="BI196" s="179" t="s">
        <v>901</v>
      </c>
      <c r="BJ196" s="179" t="s">
        <v>901</v>
      </c>
      <c r="BK196" s="179" t="s">
        <v>901</v>
      </c>
      <c r="BL196" s="179" t="s">
        <v>901</v>
      </c>
      <c r="BM196" s="179" t="s">
        <v>901</v>
      </c>
      <c r="BN196" s="179" t="s">
        <v>1435</v>
      </c>
      <c r="BO196" s="180">
        <v>4876</v>
      </c>
    </row>
    <row r="197" spans="52:67" ht="38.25">
      <c r="AZ197" s="179" t="s">
        <v>3817</v>
      </c>
      <c r="BA197" s="179" t="s">
        <v>3817</v>
      </c>
      <c r="BB197" s="179" t="s">
        <v>901</v>
      </c>
      <c r="BC197" s="179" t="s">
        <v>1436</v>
      </c>
      <c r="BD197" s="179" t="s">
        <v>1437</v>
      </c>
      <c r="BE197" s="179" t="s">
        <v>901</v>
      </c>
      <c r="BF197" s="179" t="s">
        <v>901</v>
      </c>
      <c r="BG197" s="179" t="s">
        <v>901</v>
      </c>
      <c r="BH197" s="179" t="s">
        <v>901</v>
      </c>
      <c r="BI197" s="179" t="s">
        <v>901</v>
      </c>
      <c r="BJ197" s="179" t="s">
        <v>901</v>
      </c>
      <c r="BK197" s="179" t="s">
        <v>901</v>
      </c>
      <c r="BL197" s="179" t="s">
        <v>901</v>
      </c>
      <c r="BM197" s="179" t="s">
        <v>901</v>
      </c>
      <c r="BN197" s="179" t="s">
        <v>4662</v>
      </c>
      <c r="BO197" s="180">
        <v>12247</v>
      </c>
    </row>
    <row r="198" spans="52:67" ht="25.5">
      <c r="AZ198" s="179" t="s">
        <v>3818</v>
      </c>
      <c r="BA198" s="179" t="s">
        <v>3818</v>
      </c>
      <c r="BB198" s="179" t="s">
        <v>901</v>
      </c>
      <c r="BC198" s="179" t="s">
        <v>1438</v>
      </c>
      <c r="BD198" s="179" t="s">
        <v>1439</v>
      </c>
      <c r="BE198" s="179" t="s">
        <v>901</v>
      </c>
      <c r="BF198" s="179" t="s">
        <v>901</v>
      </c>
      <c r="BG198" s="179" t="s">
        <v>901</v>
      </c>
      <c r="BH198" s="179" t="s">
        <v>901</v>
      </c>
      <c r="BI198" s="179" t="s">
        <v>901</v>
      </c>
      <c r="BJ198" s="179" t="s">
        <v>901</v>
      </c>
      <c r="BK198" s="179" t="s">
        <v>901</v>
      </c>
      <c r="BL198" s="179" t="s">
        <v>901</v>
      </c>
      <c r="BM198" s="179" t="s">
        <v>901</v>
      </c>
      <c r="BN198" s="179" t="s">
        <v>4663</v>
      </c>
      <c r="BO198" s="180">
        <v>8929</v>
      </c>
    </row>
    <row r="199" spans="52:67" ht="38.25">
      <c r="AZ199" s="179" t="s">
        <v>3819</v>
      </c>
      <c r="BA199" s="179" t="s">
        <v>3819</v>
      </c>
      <c r="BB199" s="179" t="s">
        <v>901</v>
      </c>
      <c r="BC199" s="179" t="s">
        <v>1440</v>
      </c>
      <c r="BD199" s="179" t="s">
        <v>1441</v>
      </c>
      <c r="BE199" s="179" t="s">
        <v>1442</v>
      </c>
      <c r="BF199" s="179" t="s">
        <v>901</v>
      </c>
      <c r="BG199" s="179" t="s">
        <v>901</v>
      </c>
      <c r="BH199" s="179" t="s">
        <v>901</v>
      </c>
      <c r="BI199" s="179" t="s">
        <v>901</v>
      </c>
      <c r="BJ199" s="179" t="s">
        <v>901</v>
      </c>
      <c r="BK199" s="179" t="s">
        <v>901</v>
      </c>
      <c r="BL199" s="179" t="s">
        <v>901</v>
      </c>
      <c r="BM199" s="179" t="s">
        <v>901</v>
      </c>
      <c r="BN199" s="179" t="s">
        <v>4664</v>
      </c>
      <c r="BO199" s="180">
        <v>6484</v>
      </c>
    </row>
    <row r="200" spans="52:67" ht="38.25">
      <c r="AZ200" s="179" t="s">
        <v>3820</v>
      </c>
      <c r="BA200" s="179" t="s">
        <v>1443</v>
      </c>
      <c r="BB200" s="179" t="s">
        <v>901</v>
      </c>
      <c r="BC200" s="179" t="s">
        <v>1444</v>
      </c>
      <c r="BD200" s="179" t="s">
        <v>1445</v>
      </c>
      <c r="BE200" s="179" t="s">
        <v>1446</v>
      </c>
      <c r="BF200" s="179" t="s">
        <v>901</v>
      </c>
      <c r="BG200" s="179" t="s">
        <v>901</v>
      </c>
      <c r="BH200" s="179" t="s">
        <v>901</v>
      </c>
      <c r="BI200" s="179" t="s">
        <v>901</v>
      </c>
      <c r="BJ200" s="179" t="s">
        <v>901</v>
      </c>
      <c r="BK200" s="179" t="s">
        <v>901</v>
      </c>
      <c r="BL200" s="179" t="s">
        <v>901</v>
      </c>
      <c r="BM200" s="179" t="s">
        <v>901</v>
      </c>
      <c r="BN200" s="179" t="s">
        <v>4665</v>
      </c>
      <c r="BO200" s="180">
        <v>4797</v>
      </c>
    </row>
    <row r="201" spans="52:67" ht="38.25">
      <c r="AZ201" s="179" t="s">
        <v>3821</v>
      </c>
      <c r="BA201" s="179" t="s">
        <v>3821</v>
      </c>
      <c r="BB201" s="179" t="s">
        <v>901</v>
      </c>
      <c r="BC201" s="179" t="s">
        <v>1447</v>
      </c>
      <c r="BD201" s="179" t="s">
        <v>1448</v>
      </c>
      <c r="BE201" s="179" t="s">
        <v>1449</v>
      </c>
      <c r="BF201" s="179" t="s">
        <v>901</v>
      </c>
      <c r="BG201" s="179" t="s">
        <v>901</v>
      </c>
      <c r="BH201" s="179" t="s">
        <v>901</v>
      </c>
      <c r="BI201" s="179" t="s">
        <v>901</v>
      </c>
      <c r="BJ201" s="179" t="s">
        <v>901</v>
      </c>
      <c r="BK201" s="179" t="s">
        <v>901</v>
      </c>
      <c r="BL201" s="179" t="s">
        <v>901</v>
      </c>
      <c r="BM201" s="179" t="s">
        <v>901</v>
      </c>
      <c r="BN201" s="179" t="s">
        <v>4666</v>
      </c>
      <c r="BO201" s="180">
        <v>8722</v>
      </c>
    </row>
    <row r="202" spans="52:67" ht="38.25">
      <c r="AZ202" s="179" t="s">
        <v>3822</v>
      </c>
      <c r="BA202" s="179" t="s">
        <v>3822</v>
      </c>
      <c r="BB202" s="179" t="s">
        <v>901</v>
      </c>
      <c r="BC202" s="179" t="s">
        <v>1450</v>
      </c>
      <c r="BD202" s="179" t="s">
        <v>1451</v>
      </c>
      <c r="BE202" s="179" t="s">
        <v>901</v>
      </c>
      <c r="BF202" s="179" t="s">
        <v>901</v>
      </c>
      <c r="BG202" s="179" t="s">
        <v>901</v>
      </c>
      <c r="BH202" s="179" t="s">
        <v>901</v>
      </c>
      <c r="BI202" s="179" t="s">
        <v>901</v>
      </c>
      <c r="BJ202" s="179" t="s">
        <v>901</v>
      </c>
      <c r="BK202" s="179" t="s">
        <v>901</v>
      </c>
      <c r="BL202" s="179" t="s">
        <v>901</v>
      </c>
      <c r="BM202" s="179" t="s">
        <v>901</v>
      </c>
      <c r="BN202" s="179" t="s">
        <v>4667</v>
      </c>
      <c r="BO202" s="180">
        <v>45000</v>
      </c>
    </row>
    <row r="203" spans="52:67" ht="25.5">
      <c r="AZ203" s="179" t="s">
        <v>3823</v>
      </c>
      <c r="BA203" s="179" t="s">
        <v>3501</v>
      </c>
      <c r="BB203" s="179" t="s">
        <v>901</v>
      </c>
      <c r="BC203" s="179" t="s">
        <v>1452</v>
      </c>
      <c r="BD203" s="179" t="s">
        <v>1453</v>
      </c>
      <c r="BE203" s="179" t="s">
        <v>1454</v>
      </c>
      <c r="BF203" s="179" t="s">
        <v>901</v>
      </c>
      <c r="BG203" s="179" t="s">
        <v>901</v>
      </c>
      <c r="BH203" s="179" t="s">
        <v>901</v>
      </c>
      <c r="BI203" s="179" t="s">
        <v>901</v>
      </c>
      <c r="BJ203" s="179" t="s">
        <v>901</v>
      </c>
      <c r="BK203" s="179" t="s">
        <v>901</v>
      </c>
      <c r="BL203" s="179" t="s">
        <v>901</v>
      </c>
      <c r="BM203" s="179" t="s">
        <v>901</v>
      </c>
      <c r="BN203" s="179" t="s">
        <v>4668</v>
      </c>
      <c r="BO203" s="180">
        <v>4941</v>
      </c>
    </row>
    <row r="204" spans="52:67" ht="25.5">
      <c r="AZ204" s="179" t="s">
        <v>3824</v>
      </c>
      <c r="BA204" s="179" t="s">
        <v>1455</v>
      </c>
      <c r="BB204" s="179" t="s">
        <v>901</v>
      </c>
      <c r="BC204" s="179" t="s">
        <v>4291</v>
      </c>
      <c r="BD204" s="179" t="s">
        <v>4292</v>
      </c>
      <c r="BE204" s="179" t="s">
        <v>901</v>
      </c>
      <c r="BF204" s="179" t="s">
        <v>901</v>
      </c>
      <c r="BG204" s="179" t="s">
        <v>901</v>
      </c>
      <c r="BH204" s="179" t="s">
        <v>901</v>
      </c>
      <c r="BI204" s="179" t="s">
        <v>901</v>
      </c>
      <c r="BJ204" s="179" t="s">
        <v>901</v>
      </c>
      <c r="BK204" s="179" t="s">
        <v>901</v>
      </c>
      <c r="BL204" s="179" t="s">
        <v>901</v>
      </c>
      <c r="BM204" s="179" t="s">
        <v>901</v>
      </c>
      <c r="BN204" s="179" t="s">
        <v>4669</v>
      </c>
      <c r="BO204" s="180">
        <v>6106</v>
      </c>
    </row>
    <row r="205" spans="52:67" ht="38.25">
      <c r="AZ205" s="179" t="s">
        <v>3825</v>
      </c>
      <c r="BA205" s="179" t="s">
        <v>4293</v>
      </c>
      <c r="BB205" s="179" t="s">
        <v>901</v>
      </c>
      <c r="BC205" s="179" t="s">
        <v>4294</v>
      </c>
      <c r="BD205" s="179" t="s">
        <v>4295</v>
      </c>
      <c r="BE205" s="179" t="s">
        <v>901</v>
      </c>
      <c r="BF205" s="179" t="s">
        <v>901</v>
      </c>
      <c r="BG205" s="179" t="s">
        <v>901</v>
      </c>
      <c r="BH205" s="179" t="s">
        <v>901</v>
      </c>
      <c r="BI205" s="179" t="s">
        <v>901</v>
      </c>
      <c r="BJ205" s="179" t="s">
        <v>901</v>
      </c>
      <c r="BK205" s="179" t="s">
        <v>901</v>
      </c>
      <c r="BL205" s="179" t="s">
        <v>901</v>
      </c>
      <c r="BM205" s="179" t="s">
        <v>901</v>
      </c>
      <c r="BN205" s="179" t="s">
        <v>4670</v>
      </c>
      <c r="BO205" s="180">
        <v>102417</v>
      </c>
    </row>
    <row r="206" spans="52:67" ht="38.25">
      <c r="AZ206" s="179" t="s">
        <v>3826</v>
      </c>
      <c r="BA206" s="179" t="s">
        <v>3502</v>
      </c>
      <c r="BB206" s="179" t="s">
        <v>926</v>
      </c>
      <c r="BC206" s="179" t="s">
        <v>4296</v>
      </c>
      <c r="BD206" s="179" t="s">
        <v>4297</v>
      </c>
      <c r="BE206" s="179" t="s">
        <v>4298</v>
      </c>
      <c r="BF206" s="179" t="s">
        <v>901</v>
      </c>
      <c r="BG206" s="179" t="s">
        <v>901</v>
      </c>
      <c r="BH206" s="179" t="s">
        <v>901</v>
      </c>
      <c r="BI206" s="179" t="s">
        <v>901</v>
      </c>
      <c r="BJ206" s="179" t="s">
        <v>901</v>
      </c>
      <c r="BK206" s="179" t="s">
        <v>901</v>
      </c>
      <c r="BL206" s="179" t="s">
        <v>901</v>
      </c>
      <c r="BM206" s="179" t="s">
        <v>901</v>
      </c>
      <c r="BN206" s="179" t="s">
        <v>4671</v>
      </c>
      <c r="BO206" s="180">
        <v>21710</v>
      </c>
    </row>
    <row r="207" spans="52:67" ht="38.25">
      <c r="AZ207" s="179" t="s">
        <v>3827</v>
      </c>
      <c r="BA207" s="179" t="s">
        <v>3503</v>
      </c>
      <c r="BB207" s="179" t="s">
        <v>901</v>
      </c>
      <c r="BC207" s="179" t="s">
        <v>4299</v>
      </c>
      <c r="BD207" s="179" t="s">
        <v>4300</v>
      </c>
      <c r="BE207" s="179" t="s">
        <v>901</v>
      </c>
      <c r="BF207" s="179" t="s">
        <v>4672</v>
      </c>
      <c r="BG207" s="179" t="s">
        <v>901</v>
      </c>
      <c r="BH207" s="179" t="s">
        <v>901</v>
      </c>
      <c r="BI207" s="179" t="s">
        <v>901</v>
      </c>
      <c r="BJ207" s="179" t="s">
        <v>901</v>
      </c>
      <c r="BK207" s="179" t="s">
        <v>901</v>
      </c>
      <c r="BL207" s="179" t="s">
        <v>901</v>
      </c>
      <c r="BM207" s="179" t="s">
        <v>901</v>
      </c>
      <c r="BN207" s="179" t="s">
        <v>4673</v>
      </c>
      <c r="BO207" s="180">
        <v>1697</v>
      </c>
    </row>
    <row r="208" spans="52:67" ht="38.25">
      <c r="AZ208" s="179" t="s">
        <v>3828</v>
      </c>
      <c r="BA208" s="179" t="s">
        <v>3504</v>
      </c>
      <c r="BB208" s="179" t="s">
        <v>927</v>
      </c>
      <c r="BC208" s="179" t="s">
        <v>4301</v>
      </c>
      <c r="BD208" s="179" t="s">
        <v>4302</v>
      </c>
      <c r="BE208" s="179" t="s">
        <v>4303</v>
      </c>
      <c r="BF208" s="179" t="s">
        <v>901</v>
      </c>
      <c r="BG208" s="179" t="s">
        <v>901</v>
      </c>
      <c r="BH208" s="179" t="s">
        <v>901</v>
      </c>
      <c r="BI208" s="179" t="s">
        <v>901</v>
      </c>
      <c r="BJ208" s="179" t="s">
        <v>901</v>
      </c>
      <c r="BK208" s="179" t="s">
        <v>901</v>
      </c>
      <c r="BL208" s="179" t="s">
        <v>901</v>
      </c>
      <c r="BM208" s="179" t="s">
        <v>901</v>
      </c>
      <c r="BN208" s="179" t="s">
        <v>4674</v>
      </c>
      <c r="BO208" s="180">
        <v>536408</v>
      </c>
    </row>
    <row r="209" spans="52:67" ht="25.5">
      <c r="AZ209" s="179" t="s">
        <v>3829</v>
      </c>
      <c r="BA209" s="179" t="s">
        <v>3505</v>
      </c>
      <c r="BB209" s="179" t="s">
        <v>928</v>
      </c>
      <c r="BC209" s="179" t="s">
        <v>4304</v>
      </c>
      <c r="BD209" s="179" t="s">
        <v>4305</v>
      </c>
      <c r="BE209" s="179" t="s">
        <v>4306</v>
      </c>
      <c r="BF209" s="179" t="s">
        <v>901</v>
      </c>
      <c r="BG209" s="179" t="s">
        <v>901</v>
      </c>
      <c r="BH209" s="179" t="s">
        <v>901</v>
      </c>
      <c r="BI209" s="179" t="s">
        <v>901</v>
      </c>
      <c r="BJ209" s="179" t="s">
        <v>901</v>
      </c>
      <c r="BK209" s="179" t="s">
        <v>901</v>
      </c>
      <c r="BL209" s="179" t="s">
        <v>901</v>
      </c>
      <c r="BM209" s="179" t="s">
        <v>901</v>
      </c>
      <c r="BN209" s="179" t="s">
        <v>4675</v>
      </c>
      <c r="BO209" s="180">
        <v>9609</v>
      </c>
    </row>
    <row r="210" spans="52:67" ht="51">
      <c r="AZ210" s="179" t="s">
        <v>3830</v>
      </c>
      <c r="BA210" s="179" t="s">
        <v>4307</v>
      </c>
      <c r="BB210" s="179" t="s">
        <v>901</v>
      </c>
      <c r="BC210" s="179" t="s">
        <v>4308</v>
      </c>
      <c r="BD210" s="179" t="s">
        <v>4309</v>
      </c>
      <c r="BE210" s="179" t="s">
        <v>4310</v>
      </c>
      <c r="BF210" s="179" t="s">
        <v>4310</v>
      </c>
      <c r="BG210" s="179" t="s">
        <v>901</v>
      </c>
      <c r="BH210" s="179" t="s">
        <v>901</v>
      </c>
      <c r="BI210" s="179" t="s">
        <v>901</v>
      </c>
      <c r="BJ210" s="179" t="s">
        <v>901</v>
      </c>
      <c r="BK210" s="179" t="s">
        <v>901</v>
      </c>
      <c r="BL210" s="179" t="s">
        <v>901</v>
      </c>
      <c r="BM210" s="179" t="s">
        <v>901</v>
      </c>
      <c r="BN210" s="179" t="s">
        <v>4676</v>
      </c>
      <c r="BO210" s="180">
        <v>25678</v>
      </c>
    </row>
    <row r="211" spans="52:67" ht="25.5">
      <c r="AZ211" s="179" t="s">
        <v>3831</v>
      </c>
      <c r="BA211" s="179" t="s">
        <v>3831</v>
      </c>
      <c r="BB211" s="179" t="s">
        <v>901</v>
      </c>
      <c r="BC211" s="179" t="s">
        <v>4311</v>
      </c>
      <c r="BD211" s="179" t="s">
        <v>4312</v>
      </c>
      <c r="BE211" s="179" t="s">
        <v>4313</v>
      </c>
      <c r="BF211" s="179" t="s">
        <v>901</v>
      </c>
      <c r="BG211" s="179" t="s">
        <v>901</v>
      </c>
      <c r="BH211" s="179" t="s">
        <v>901</v>
      </c>
      <c r="BI211" s="179" t="s">
        <v>901</v>
      </c>
      <c r="BJ211" s="179" t="s">
        <v>901</v>
      </c>
      <c r="BK211" s="179" t="s">
        <v>901</v>
      </c>
      <c r="BL211" s="179" t="s">
        <v>901</v>
      </c>
      <c r="BM211" s="179" t="s">
        <v>901</v>
      </c>
      <c r="BN211" s="179" t="s">
        <v>4677</v>
      </c>
      <c r="BO211" s="180">
        <v>8504</v>
      </c>
    </row>
    <row r="212" spans="52:67" ht="38.25">
      <c r="AZ212" s="179" t="s">
        <v>3832</v>
      </c>
      <c r="BA212" s="179" t="s">
        <v>3832</v>
      </c>
      <c r="BB212" s="179" t="s">
        <v>901</v>
      </c>
      <c r="BC212" s="179" t="s">
        <v>4314</v>
      </c>
      <c r="BD212" s="179" t="s">
        <v>4315</v>
      </c>
      <c r="BE212" s="179" t="s">
        <v>4316</v>
      </c>
      <c r="BF212" s="179" t="s">
        <v>901</v>
      </c>
      <c r="BG212" s="179" t="s">
        <v>901</v>
      </c>
      <c r="BH212" s="179" t="s">
        <v>901</v>
      </c>
      <c r="BI212" s="179" t="s">
        <v>901</v>
      </c>
      <c r="BJ212" s="179" t="s">
        <v>901</v>
      </c>
      <c r="BK212" s="179" t="s">
        <v>901</v>
      </c>
      <c r="BL212" s="179" t="s">
        <v>901</v>
      </c>
      <c r="BM212" s="179" t="s">
        <v>901</v>
      </c>
      <c r="BN212" s="179" t="s">
        <v>4678</v>
      </c>
      <c r="BO212" s="180">
        <v>3300</v>
      </c>
    </row>
    <row r="213" spans="52:67" ht="25.5">
      <c r="AZ213" s="179" t="s">
        <v>3833</v>
      </c>
      <c r="BA213" s="179" t="s">
        <v>3833</v>
      </c>
      <c r="BB213" s="179" t="s">
        <v>901</v>
      </c>
      <c r="BC213" s="179" t="s">
        <v>4317</v>
      </c>
      <c r="BD213" s="179" t="s">
        <v>4318</v>
      </c>
      <c r="BE213" s="179" t="s">
        <v>4319</v>
      </c>
      <c r="BF213" s="179" t="s">
        <v>901</v>
      </c>
      <c r="BG213" s="179" t="s">
        <v>901</v>
      </c>
      <c r="BH213" s="179" t="s">
        <v>901</v>
      </c>
      <c r="BI213" s="179" t="s">
        <v>901</v>
      </c>
      <c r="BJ213" s="179" t="s">
        <v>901</v>
      </c>
      <c r="BK213" s="179" t="s">
        <v>901</v>
      </c>
      <c r="BL213" s="179" t="s">
        <v>901</v>
      </c>
      <c r="BM213" s="179" t="s">
        <v>901</v>
      </c>
      <c r="BN213" s="179" t="s">
        <v>4679</v>
      </c>
      <c r="BO213" s="180">
        <v>24514</v>
      </c>
    </row>
    <row r="214" spans="52:67" ht="38.25">
      <c r="AZ214" s="179" t="s">
        <v>3834</v>
      </c>
      <c r="BA214" s="179" t="s">
        <v>4320</v>
      </c>
      <c r="BB214" s="179" t="s">
        <v>901</v>
      </c>
      <c r="BC214" s="179" t="s">
        <v>4680</v>
      </c>
      <c r="BD214" s="179" t="s">
        <v>4321</v>
      </c>
      <c r="BE214" s="179" t="s">
        <v>4681</v>
      </c>
      <c r="BF214" s="179" t="s">
        <v>901</v>
      </c>
      <c r="BG214" s="179" t="s">
        <v>901</v>
      </c>
      <c r="BH214" s="179" t="s">
        <v>901</v>
      </c>
      <c r="BI214" s="179" t="s">
        <v>901</v>
      </c>
      <c r="BJ214" s="179" t="s">
        <v>901</v>
      </c>
      <c r="BK214" s="179" t="s">
        <v>901</v>
      </c>
      <c r="BL214" s="179" t="s">
        <v>901</v>
      </c>
      <c r="BM214" s="179" t="s">
        <v>901</v>
      </c>
      <c r="BN214" s="179" t="s">
        <v>4682</v>
      </c>
      <c r="BO214" s="180">
        <v>10773</v>
      </c>
    </row>
    <row r="215" spans="52:67" ht="38.25">
      <c r="AZ215" s="179" t="s">
        <v>3835</v>
      </c>
      <c r="BA215" s="179" t="s">
        <v>4322</v>
      </c>
      <c r="BB215" s="179" t="s">
        <v>901</v>
      </c>
      <c r="BC215" s="179" t="s">
        <v>4323</v>
      </c>
      <c r="BD215" s="179" t="s">
        <v>4324</v>
      </c>
      <c r="BE215" s="179" t="s">
        <v>4325</v>
      </c>
      <c r="BF215" s="179" t="s">
        <v>4325</v>
      </c>
      <c r="BG215" s="179" t="s">
        <v>901</v>
      </c>
      <c r="BH215" s="179" t="s">
        <v>901</v>
      </c>
      <c r="BI215" s="179" t="s">
        <v>901</v>
      </c>
      <c r="BJ215" s="179" t="s">
        <v>901</v>
      </c>
      <c r="BK215" s="179" t="s">
        <v>901</v>
      </c>
      <c r="BL215" s="179" t="s">
        <v>901</v>
      </c>
      <c r="BM215" s="179" t="s">
        <v>4326</v>
      </c>
      <c r="BN215" s="179" t="s">
        <v>4327</v>
      </c>
      <c r="BO215" s="180">
        <v>27432</v>
      </c>
    </row>
    <row r="216" spans="52:67" ht="38.25">
      <c r="AZ216" s="179" t="s">
        <v>3836</v>
      </c>
      <c r="BA216" s="179" t="s">
        <v>3506</v>
      </c>
      <c r="BB216" s="179" t="s">
        <v>929</v>
      </c>
      <c r="BC216" s="179" t="s">
        <v>4328</v>
      </c>
      <c r="BD216" s="179" t="s">
        <v>4329</v>
      </c>
      <c r="BE216" s="179" t="s">
        <v>4330</v>
      </c>
      <c r="BF216" s="179" t="s">
        <v>901</v>
      </c>
      <c r="BG216" s="179" t="s">
        <v>901</v>
      </c>
      <c r="BH216" s="179" t="s">
        <v>901</v>
      </c>
      <c r="BI216" s="179" t="s">
        <v>901</v>
      </c>
      <c r="BJ216" s="179" t="s">
        <v>901</v>
      </c>
      <c r="BK216" s="179" t="s">
        <v>901</v>
      </c>
      <c r="BL216" s="179" t="s">
        <v>901</v>
      </c>
      <c r="BM216" s="179" t="s">
        <v>901</v>
      </c>
      <c r="BN216" s="179" t="s">
        <v>4683</v>
      </c>
      <c r="BO216" s="180">
        <v>97412</v>
      </c>
    </row>
    <row r="217" spans="52:67" ht="25.5">
      <c r="AZ217" s="179" t="s">
        <v>3837</v>
      </c>
      <c r="BA217" s="179" t="s">
        <v>3507</v>
      </c>
      <c r="BB217" s="179" t="s">
        <v>901</v>
      </c>
      <c r="BC217" s="179" t="s">
        <v>4331</v>
      </c>
      <c r="BD217" s="179" t="s">
        <v>4332</v>
      </c>
      <c r="BE217" s="179" t="s">
        <v>4333</v>
      </c>
      <c r="BF217" s="179" t="s">
        <v>4333</v>
      </c>
      <c r="BG217" s="179" t="s">
        <v>901</v>
      </c>
      <c r="BH217" s="179" t="s">
        <v>901</v>
      </c>
      <c r="BI217" s="179" t="s">
        <v>901</v>
      </c>
      <c r="BJ217" s="179" t="s">
        <v>901</v>
      </c>
      <c r="BK217" s="179" t="s">
        <v>901</v>
      </c>
      <c r="BL217" s="179" t="s">
        <v>901</v>
      </c>
      <c r="BM217" s="179" t="s">
        <v>901</v>
      </c>
      <c r="BN217" s="179" t="s">
        <v>4684</v>
      </c>
      <c r="BO217" s="180">
        <v>9124</v>
      </c>
    </row>
    <row r="218" spans="52:67" ht="51">
      <c r="AZ218" s="179" t="s">
        <v>3838</v>
      </c>
      <c r="BA218" s="179" t="s">
        <v>4334</v>
      </c>
      <c r="BB218" s="179" t="s">
        <v>901</v>
      </c>
      <c r="BC218" s="179" t="s">
        <v>4335</v>
      </c>
      <c r="BD218" s="179" t="s">
        <v>4336</v>
      </c>
      <c r="BE218" s="179" t="s">
        <v>4337</v>
      </c>
      <c r="BF218" s="179" t="s">
        <v>4338</v>
      </c>
      <c r="BG218" s="179" t="s">
        <v>901</v>
      </c>
      <c r="BH218" s="179" t="s">
        <v>901</v>
      </c>
      <c r="BI218" s="179" t="s">
        <v>901</v>
      </c>
      <c r="BJ218" s="179" t="s">
        <v>901</v>
      </c>
      <c r="BK218" s="179" t="s">
        <v>901</v>
      </c>
      <c r="BL218" s="179" t="s">
        <v>901</v>
      </c>
      <c r="BM218" s="179" t="s">
        <v>901</v>
      </c>
      <c r="BN218" s="179" t="s">
        <v>4685</v>
      </c>
      <c r="BO218" s="180">
        <v>2878</v>
      </c>
    </row>
    <row r="219" spans="52:67" ht="38.25">
      <c r="AZ219" s="179" t="s">
        <v>3839</v>
      </c>
      <c r="BA219" s="179" t="s">
        <v>3839</v>
      </c>
      <c r="BB219" s="179" t="s">
        <v>901</v>
      </c>
      <c r="BC219" s="179" t="s">
        <v>4339</v>
      </c>
      <c r="BD219" s="179" t="s">
        <v>4340</v>
      </c>
      <c r="BE219" s="179" t="s">
        <v>901</v>
      </c>
      <c r="BF219" s="179" t="s">
        <v>901</v>
      </c>
      <c r="BG219" s="179" t="s">
        <v>901</v>
      </c>
      <c r="BH219" s="179" t="s">
        <v>901</v>
      </c>
      <c r="BI219" s="179" t="s">
        <v>901</v>
      </c>
      <c r="BJ219" s="179" t="s">
        <v>901</v>
      </c>
      <c r="BK219" s="179" t="s">
        <v>901</v>
      </c>
      <c r="BL219" s="179" t="s">
        <v>901</v>
      </c>
      <c r="BM219" s="179" t="s">
        <v>4686</v>
      </c>
      <c r="BN219" s="179" t="s">
        <v>4687</v>
      </c>
      <c r="BO219" s="180">
        <v>3185</v>
      </c>
    </row>
    <row r="220" spans="52:67" ht="38.25">
      <c r="AZ220" s="179" t="s">
        <v>3840</v>
      </c>
      <c r="BA220" s="179" t="s">
        <v>4341</v>
      </c>
      <c r="BB220" s="179" t="s">
        <v>901</v>
      </c>
      <c r="BC220" s="179" t="s">
        <v>4688</v>
      </c>
      <c r="BD220" s="179" t="s">
        <v>4342</v>
      </c>
      <c r="BE220" s="179" t="s">
        <v>901</v>
      </c>
      <c r="BF220" s="179" t="s">
        <v>901</v>
      </c>
      <c r="BG220" s="179" t="s">
        <v>901</v>
      </c>
      <c r="BH220" s="179" t="s">
        <v>901</v>
      </c>
      <c r="BI220" s="179" t="s">
        <v>901</v>
      </c>
      <c r="BJ220" s="179" t="s">
        <v>901</v>
      </c>
      <c r="BK220" s="179" t="s">
        <v>901</v>
      </c>
      <c r="BL220" s="179" t="s">
        <v>901</v>
      </c>
      <c r="BM220" s="179" t="s">
        <v>901</v>
      </c>
      <c r="BN220" s="179" t="s">
        <v>4689</v>
      </c>
      <c r="BO220" s="180">
        <v>3677</v>
      </c>
    </row>
    <row r="221" spans="52:67" ht="38.25">
      <c r="AZ221" s="179" t="s">
        <v>3841</v>
      </c>
      <c r="BA221" s="179" t="s">
        <v>3841</v>
      </c>
      <c r="BB221" s="179" t="s">
        <v>901</v>
      </c>
      <c r="BC221" s="179" t="s">
        <v>4343</v>
      </c>
      <c r="BD221" s="179" t="s">
        <v>4344</v>
      </c>
      <c r="BE221" s="179" t="s">
        <v>4345</v>
      </c>
      <c r="BF221" s="179" t="s">
        <v>901</v>
      </c>
      <c r="BG221" s="179" t="s">
        <v>901</v>
      </c>
      <c r="BH221" s="179" t="s">
        <v>901</v>
      </c>
      <c r="BI221" s="179" t="s">
        <v>901</v>
      </c>
      <c r="BJ221" s="179" t="s">
        <v>901</v>
      </c>
      <c r="BK221" s="179" t="s">
        <v>901</v>
      </c>
      <c r="BL221" s="179" t="s">
        <v>901</v>
      </c>
      <c r="BM221" s="179" t="s">
        <v>901</v>
      </c>
      <c r="BN221" s="179" t="s">
        <v>4690</v>
      </c>
      <c r="BO221" s="180">
        <v>3829</v>
      </c>
    </row>
    <row r="222" spans="52:67" ht="25.5">
      <c r="AZ222" s="179" t="s">
        <v>3842</v>
      </c>
      <c r="BA222" s="179" t="s">
        <v>3842</v>
      </c>
      <c r="BB222" s="179" t="s">
        <v>901</v>
      </c>
      <c r="BC222" s="179" t="s">
        <v>4346</v>
      </c>
      <c r="BD222" s="179" t="s">
        <v>4347</v>
      </c>
      <c r="BE222" s="179" t="s">
        <v>4348</v>
      </c>
      <c r="BF222" s="179" t="s">
        <v>901</v>
      </c>
      <c r="BG222" s="179" t="s">
        <v>901</v>
      </c>
      <c r="BH222" s="179" t="s">
        <v>901</v>
      </c>
      <c r="BI222" s="179" t="s">
        <v>901</v>
      </c>
      <c r="BJ222" s="179" t="s">
        <v>901</v>
      </c>
      <c r="BK222" s="179" t="s">
        <v>901</v>
      </c>
      <c r="BL222" s="179" t="s">
        <v>901</v>
      </c>
      <c r="BM222" s="179" t="s">
        <v>901</v>
      </c>
      <c r="BN222" s="179" t="s">
        <v>4349</v>
      </c>
      <c r="BO222" s="180">
        <v>5178</v>
      </c>
    </row>
    <row r="223" spans="52:67" ht="38.25">
      <c r="AZ223" s="179" t="s">
        <v>3843</v>
      </c>
      <c r="BA223" s="179" t="s">
        <v>4350</v>
      </c>
      <c r="BB223" s="179" t="s">
        <v>901</v>
      </c>
      <c r="BC223" s="179" t="s">
        <v>4351</v>
      </c>
      <c r="BD223" s="179" t="s">
        <v>4352</v>
      </c>
      <c r="BE223" s="179" t="s">
        <v>4353</v>
      </c>
      <c r="BF223" s="179" t="s">
        <v>4353</v>
      </c>
      <c r="BG223" s="179" t="s">
        <v>901</v>
      </c>
      <c r="BH223" s="179" t="s">
        <v>901</v>
      </c>
      <c r="BI223" s="179" t="s">
        <v>901</v>
      </c>
      <c r="BJ223" s="179" t="s">
        <v>901</v>
      </c>
      <c r="BK223" s="179" t="s">
        <v>901</v>
      </c>
      <c r="BL223" s="179" t="s">
        <v>901</v>
      </c>
      <c r="BM223" s="179" t="s">
        <v>901</v>
      </c>
      <c r="BN223" s="179" t="s">
        <v>4691</v>
      </c>
      <c r="BO223" s="180">
        <v>2142</v>
      </c>
    </row>
    <row r="224" spans="52:67" ht="38.25">
      <c r="AZ224" s="179" t="s">
        <v>3844</v>
      </c>
      <c r="BA224" s="179" t="s">
        <v>3508</v>
      </c>
      <c r="BB224" s="179" t="s">
        <v>901</v>
      </c>
      <c r="BC224" s="179" t="s">
        <v>4354</v>
      </c>
      <c r="BD224" s="179" t="s">
        <v>4355</v>
      </c>
      <c r="BE224" s="179" t="s">
        <v>4692</v>
      </c>
      <c r="BF224" s="179" t="s">
        <v>901</v>
      </c>
      <c r="BG224" s="179" t="s">
        <v>901</v>
      </c>
      <c r="BH224" s="179" t="s">
        <v>901</v>
      </c>
      <c r="BI224" s="179" t="s">
        <v>901</v>
      </c>
      <c r="BJ224" s="179" t="s">
        <v>901</v>
      </c>
      <c r="BK224" s="179" t="s">
        <v>901</v>
      </c>
      <c r="BL224" s="179" t="s">
        <v>901</v>
      </c>
      <c r="BM224" s="179" t="s">
        <v>901</v>
      </c>
      <c r="BN224" s="179" t="s">
        <v>4693</v>
      </c>
      <c r="BO224" s="180">
        <v>3679</v>
      </c>
    </row>
    <row r="225" spans="52:67" ht="38.25">
      <c r="AZ225" s="179" t="s">
        <v>3845</v>
      </c>
      <c r="BA225" s="179" t="s">
        <v>3845</v>
      </c>
      <c r="BB225" s="179" t="s">
        <v>901</v>
      </c>
      <c r="BC225" s="179" t="s">
        <v>4356</v>
      </c>
      <c r="BD225" s="179" t="s">
        <v>4357</v>
      </c>
      <c r="BE225" s="179" t="s">
        <v>4358</v>
      </c>
      <c r="BF225" s="179" t="s">
        <v>901</v>
      </c>
      <c r="BG225" s="179" t="s">
        <v>901</v>
      </c>
      <c r="BH225" s="179" t="s">
        <v>901</v>
      </c>
      <c r="BI225" s="179" t="s">
        <v>901</v>
      </c>
      <c r="BJ225" s="179" t="s">
        <v>901</v>
      </c>
      <c r="BK225" s="179" t="s">
        <v>901</v>
      </c>
      <c r="BL225" s="179" t="s">
        <v>901</v>
      </c>
      <c r="BM225" s="179" t="s">
        <v>901</v>
      </c>
      <c r="BN225" s="179" t="s">
        <v>4694</v>
      </c>
      <c r="BO225" s="180">
        <v>5292</v>
      </c>
    </row>
    <row r="226" spans="52:67" ht="38.25">
      <c r="AZ226" s="179" t="s">
        <v>3846</v>
      </c>
      <c r="BA226" s="179" t="s">
        <v>3846</v>
      </c>
      <c r="BB226" s="179" t="s">
        <v>901</v>
      </c>
      <c r="BC226" s="179" t="s">
        <v>4359</v>
      </c>
      <c r="BD226" s="179" t="s">
        <v>4360</v>
      </c>
      <c r="BE226" s="179" t="s">
        <v>4361</v>
      </c>
      <c r="BF226" s="179" t="s">
        <v>901</v>
      </c>
      <c r="BG226" s="179" t="s">
        <v>901</v>
      </c>
      <c r="BH226" s="179" t="s">
        <v>901</v>
      </c>
      <c r="BI226" s="179" t="s">
        <v>901</v>
      </c>
      <c r="BJ226" s="179" t="s">
        <v>901</v>
      </c>
      <c r="BK226" s="179" t="s">
        <v>901</v>
      </c>
      <c r="BL226" s="179" t="s">
        <v>901</v>
      </c>
      <c r="BM226" s="179" t="s">
        <v>901</v>
      </c>
      <c r="BN226" s="179" t="s">
        <v>4695</v>
      </c>
      <c r="BO226" s="180">
        <v>9519</v>
      </c>
    </row>
    <row r="227" spans="52:67" ht="51">
      <c r="AZ227" s="179" t="s">
        <v>3847</v>
      </c>
      <c r="BA227" s="179" t="s">
        <v>3847</v>
      </c>
      <c r="BB227" s="179" t="s">
        <v>901</v>
      </c>
      <c r="BC227" s="179" t="s">
        <v>4362</v>
      </c>
      <c r="BD227" s="179" t="s">
        <v>4363</v>
      </c>
      <c r="BE227" s="179" t="s">
        <v>901</v>
      </c>
      <c r="BF227" s="179" t="s">
        <v>901</v>
      </c>
      <c r="BG227" s="179" t="s">
        <v>901</v>
      </c>
      <c r="BH227" s="179" t="s">
        <v>901</v>
      </c>
      <c r="BI227" s="179" t="s">
        <v>901</v>
      </c>
      <c r="BJ227" s="179" t="s">
        <v>901</v>
      </c>
      <c r="BK227" s="179" t="s">
        <v>901</v>
      </c>
      <c r="BL227" s="179" t="s">
        <v>901</v>
      </c>
      <c r="BM227" s="179" t="s">
        <v>901</v>
      </c>
      <c r="BN227" s="179" t="s">
        <v>4696</v>
      </c>
      <c r="BO227" s="180">
        <v>5579</v>
      </c>
    </row>
    <row r="228" spans="52:67" ht="51">
      <c r="AZ228" s="179" t="s">
        <v>3848</v>
      </c>
      <c r="BA228" s="179" t="s">
        <v>4364</v>
      </c>
      <c r="BB228" s="179" t="s">
        <v>901</v>
      </c>
      <c r="BC228" s="179" t="s">
        <v>4365</v>
      </c>
      <c r="BD228" s="179" t="s">
        <v>4366</v>
      </c>
      <c r="BE228" s="179" t="s">
        <v>901</v>
      </c>
      <c r="BF228" s="179" t="s">
        <v>901</v>
      </c>
      <c r="BG228" s="179" t="s">
        <v>901</v>
      </c>
      <c r="BH228" s="179" t="s">
        <v>901</v>
      </c>
      <c r="BI228" s="179" t="s">
        <v>901</v>
      </c>
      <c r="BJ228" s="179" t="s">
        <v>901</v>
      </c>
      <c r="BK228" s="179" t="s">
        <v>901</v>
      </c>
      <c r="BL228" s="179" t="s">
        <v>901</v>
      </c>
      <c r="BM228" s="179" t="s">
        <v>901</v>
      </c>
      <c r="BN228" s="179" t="s">
        <v>4697</v>
      </c>
      <c r="BO228" s="180">
        <v>4846</v>
      </c>
    </row>
    <row r="229" spans="52:67" ht="25.5">
      <c r="AZ229" s="179" t="s">
        <v>3849</v>
      </c>
      <c r="BA229" s="179" t="s">
        <v>3849</v>
      </c>
      <c r="BB229" s="179" t="s">
        <v>901</v>
      </c>
      <c r="BC229" s="179" t="s">
        <v>4367</v>
      </c>
      <c r="BD229" s="179" t="s">
        <v>4368</v>
      </c>
      <c r="BE229" s="179" t="s">
        <v>901</v>
      </c>
      <c r="BF229" s="179" t="s">
        <v>901</v>
      </c>
      <c r="BG229" s="179" t="s">
        <v>901</v>
      </c>
      <c r="BH229" s="179" t="s">
        <v>901</v>
      </c>
      <c r="BI229" s="179" t="s">
        <v>901</v>
      </c>
      <c r="BJ229" s="179" t="s">
        <v>901</v>
      </c>
      <c r="BK229" s="179" t="s">
        <v>901</v>
      </c>
      <c r="BL229" s="179" t="s">
        <v>901</v>
      </c>
      <c r="BM229" s="179" t="s">
        <v>901</v>
      </c>
      <c r="BN229" s="179" t="s">
        <v>4698</v>
      </c>
      <c r="BO229" s="180">
        <v>10215</v>
      </c>
    </row>
    <row r="230" spans="52:67" ht="38.25">
      <c r="AZ230" s="179" t="s">
        <v>3850</v>
      </c>
      <c r="BA230" s="179" t="s">
        <v>4369</v>
      </c>
      <c r="BB230" s="179" t="s">
        <v>901</v>
      </c>
      <c r="BC230" s="179" t="s">
        <v>4370</v>
      </c>
      <c r="BD230" s="179" t="s">
        <v>4371</v>
      </c>
      <c r="BE230" s="179" t="s">
        <v>4372</v>
      </c>
      <c r="BF230" s="179" t="s">
        <v>901</v>
      </c>
      <c r="BG230" s="179" t="s">
        <v>901</v>
      </c>
      <c r="BH230" s="179" t="s">
        <v>901</v>
      </c>
      <c r="BI230" s="179" t="s">
        <v>901</v>
      </c>
      <c r="BJ230" s="179" t="s">
        <v>901</v>
      </c>
      <c r="BK230" s="179" t="s">
        <v>901</v>
      </c>
      <c r="BL230" s="179" t="s">
        <v>901</v>
      </c>
      <c r="BM230" s="179" t="s">
        <v>901</v>
      </c>
      <c r="BN230" s="179" t="s">
        <v>4699</v>
      </c>
      <c r="BO230" s="180">
        <v>4471</v>
      </c>
    </row>
    <row r="231" spans="52:67" ht="51">
      <c r="AZ231" s="179" t="s">
        <v>3851</v>
      </c>
      <c r="BA231" s="179" t="s">
        <v>4373</v>
      </c>
      <c r="BB231" s="179" t="s">
        <v>4374</v>
      </c>
      <c r="BC231" s="179" t="s">
        <v>4375</v>
      </c>
      <c r="BD231" s="179" t="s">
        <v>4376</v>
      </c>
      <c r="BE231" s="179" t="s">
        <v>4377</v>
      </c>
      <c r="BF231" s="179" t="s">
        <v>4377</v>
      </c>
      <c r="BG231" s="179" t="s">
        <v>901</v>
      </c>
      <c r="BH231" s="179" t="s">
        <v>901</v>
      </c>
      <c r="BI231" s="179" t="s">
        <v>901</v>
      </c>
      <c r="BJ231" s="179" t="s">
        <v>901</v>
      </c>
      <c r="BK231" s="179" t="s">
        <v>901</v>
      </c>
      <c r="BL231" s="179" t="s">
        <v>901</v>
      </c>
      <c r="BM231" s="179" t="s">
        <v>901</v>
      </c>
      <c r="BN231" s="179" t="s">
        <v>4700</v>
      </c>
      <c r="BO231" s="180">
        <v>3785</v>
      </c>
    </row>
    <row r="232" spans="52:67" ht="63.75">
      <c r="AZ232" s="179" t="s">
        <v>3852</v>
      </c>
      <c r="BA232" s="179" t="s">
        <v>4378</v>
      </c>
      <c r="BB232" s="179" t="s">
        <v>901</v>
      </c>
      <c r="BC232" s="179" t="s">
        <v>3626</v>
      </c>
      <c r="BD232" s="179" t="s">
        <v>3627</v>
      </c>
      <c r="BE232" s="179" t="s">
        <v>3628</v>
      </c>
      <c r="BF232" s="179" t="s">
        <v>901</v>
      </c>
      <c r="BG232" s="179" t="s">
        <v>901</v>
      </c>
      <c r="BH232" s="179" t="s">
        <v>901</v>
      </c>
      <c r="BI232" s="179" t="s">
        <v>901</v>
      </c>
      <c r="BJ232" s="179" t="s">
        <v>901</v>
      </c>
      <c r="BK232" s="179" t="s">
        <v>901</v>
      </c>
      <c r="BL232" s="179" t="s">
        <v>901</v>
      </c>
      <c r="BM232" s="179" t="s">
        <v>3629</v>
      </c>
      <c r="BN232" s="179" t="s">
        <v>4701</v>
      </c>
      <c r="BO232" s="180">
        <v>13748</v>
      </c>
    </row>
    <row r="233" spans="52:67" ht="38.25">
      <c r="AZ233" s="179" t="s">
        <v>3853</v>
      </c>
      <c r="BA233" s="179" t="s">
        <v>3630</v>
      </c>
      <c r="BB233" s="179" t="s">
        <v>901</v>
      </c>
      <c r="BC233" s="179" t="s">
        <v>3631</v>
      </c>
      <c r="BD233" s="179" t="s">
        <v>3632</v>
      </c>
      <c r="BE233" s="179" t="s">
        <v>3633</v>
      </c>
      <c r="BF233" s="179" t="s">
        <v>901</v>
      </c>
      <c r="BG233" s="179" t="s">
        <v>901</v>
      </c>
      <c r="BH233" s="179" t="s">
        <v>901</v>
      </c>
      <c r="BI233" s="179" t="s">
        <v>901</v>
      </c>
      <c r="BJ233" s="179" t="s">
        <v>901</v>
      </c>
      <c r="BK233" s="179" t="s">
        <v>901</v>
      </c>
      <c r="BL233" s="179" t="s">
        <v>901</v>
      </c>
      <c r="BM233" s="179" t="s">
        <v>901</v>
      </c>
      <c r="BN233" s="179" t="s">
        <v>3634</v>
      </c>
      <c r="BO233" s="180">
        <v>4367</v>
      </c>
    </row>
    <row r="234" spans="52:67" ht="38.25">
      <c r="AZ234" s="179" t="s">
        <v>3854</v>
      </c>
      <c r="BA234" s="179" t="s">
        <v>3635</v>
      </c>
      <c r="BB234" s="179" t="s">
        <v>901</v>
      </c>
      <c r="BC234" s="179" t="s">
        <v>3636</v>
      </c>
      <c r="BD234" s="179" t="s">
        <v>3637</v>
      </c>
      <c r="BE234" s="179" t="s">
        <v>3638</v>
      </c>
      <c r="BF234" s="179" t="s">
        <v>901</v>
      </c>
      <c r="BG234" s="179" t="s">
        <v>901</v>
      </c>
      <c r="BH234" s="179" t="s">
        <v>901</v>
      </c>
      <c r="BI234" s="179" t="s">
        <v>901</v>
      </c>
      <c r="BJ234" s="179" t="s">
        <v>901</v>
      </c>
      <c r="BK234" s="179" t="s">
        <v>901</v>
      </c>
      <c r="BL234" s="179" t="s">
        <v>901</v>
      </c>
      <c r="BM234" s="179" t="s">
        <v>901</v>
      </c>
      <c r="BN234" s="179" t="s">
        <v>4702</v>
      </c>
      <c r="BO234" s="180">
        <v>5966</v>
      </c>
    </row>
    <row r="235" spans="52:67" ht="38.25">
      <c r="AZ235" s="179" t="s">
        <v>3855</v>
      </c>
      <c r="BA235" s="179" t="s">
        <v>3855</v>
      </c>
      <c r="BB235" s="179" t="s">
        <v>901</v>
      </c>
      <c r="BC235" s="179" t="s">
        <v>3639</v>
      </c>
      <c r="BD235" s="179" t="s">
        <v>3640</v>
      </c>
      <c r="BE235" s="179" t="s">
        <v>901</v>
      </c>
      <c r="BF235" s="179" t="s">
        <v>901</v>
      </c>
      <c r="BG235" s="179" t="s">
        <v>901</v>
      </c>
      <c r="BH235" s="179" t="s">
        <v>901</v>
      </c>
      <c r="BI235" s="179" t="s">
        <v>901</v>
      </c>
      <c r="BJ235" s="179" t="s">
        <v>901</v>
      </c>
      <c r="BK235" s="179" t="s">
        <v>901</v>
      </c>
      <c r="BL235" s="179" t="s">
        <v>901</v>
      </c>
      <c r="BM235" s="179" t="s">
        <v>901</v>
      </c>
      <c r="BN235" s="179" t="s">
        <v>4703</v>
      </c>
      <c r="BO235" s="180">
        <v>67004</v>
      </c>
    </row>
    <row r="236" spans="52:67" ht="38.25">
      <c r="AZ236" s="179" t="s">
        <v>3856</v>
      </c>
      <c r="BA236" s="179" t="s">
        <v>3856</v>
      </c>
      <c r="BB236" s="179" t="s">
        <v>901</v>
      </c>
      <c r="BC236" s="179" t="s">
        <v>3641</v>
      </c>
      <c r="BD236" s="179" t="s">
        <v>3642</v>
      </c>
      <c r="BE236" s="179" t="s">
        <v>901</v>
      </c>
      <c r="BF236" s="179" t="s">
        <v>901</v>
      </c>
      <c r="BG236" s="179" t="s">
        <v>901</v>
      </c>
      <c r="BH236" s="179" t="s">
        <v>901</v>
      </c>
      <c r="BI236" s="179" t="s">
        <v>901</v>
      </c>
      <c r="BJ236" s="179" t="s">
        <v>901</v>
      </c>
      <c r="BK236" s="179" t="s">
        <v>901</v>
      </c>
      <c r="BL236" s="179" t="s">
        <v>901</v>
      </c>
      <c r="BM236" s="179" t="s">
        <v>901</v>
      </c>
      <c r="BN236" s="179" t="s">
        <v>4704</v>
      </c>
      <c r="BO236" s="180">
        <v>5037</v>
      </c>
    </row>
    <row r="237" spans="52:67" ht="38.25">
      <c r="AZ237" s="179" t="s">
        <v>3857</v>
      </c>
      <c r="BA237" s="179" t="s">
        <v>3643</v>
      </c>
      <c r="BB237" s="179" t="s">
        <v>901</v>
      </c>
      <c r="BC237" s="179" t="s">
        <v>4705</v>
      </c>
      <c r="BD237" s="179" t="s">
        <v>3644</v>
      </c>
      <c r="BE237" s="179" t="s">
        <v>3645</v>
      </c>
      <c r="BF237" s="179" t="s">
        <v>901</v>
      </c>
      <c r="BG237" s="179" t="s">
        <v>901</v>
      </c>
      <c r="BH237" s="179" t="s">
        <v>901</v>
      </c>
      <c r="BI237" s="179" t="s">
        <v>901</v>
      </c>
      <c r="BJ237" s="179" t="s">
        <v>901</v>
      </c>
      <c r="BK237" s="179" t="s">
        <v>901</v>
      </c>
      <c r="BL237" s="179" t="s">
        <v>901</v>
      </c>
      <c r="BM237" s="179" t="s">
        <v>901</v>
      </c>
      <c r="BN237" s="179" t="s">
        <v>4706</v>
      </c>
      <c r="BO237" s="180">
        <v>8032</v>
      </c>
    </row>
    <row r="238" spans="52:67" ht="38.25">
      <c r="AZ238" s="179" t="s">
        <v>3858</v>
      </c>
      <c r="BA238" s="179" t="s">
        <v>3858</v>
      </c>
      <c r="BB238" s="179" t="s">
        <v>901</v>
      </c>
      <c r="BC238" s="179" t="s">
        <v>3646</v>
      </c>
      <c r="BD238" s="179" t="s">
        <v>3647</v>
      </c>
      <c r="BE238" s="179" t="s">
        <v>901</v>
      </c>
      <c r="BF238" s="179" t="s">
        <v>901</v>
      </c>
      <c r="BG238" s="179" t="s">
        <v>901</v>
      </c>
      <c r="BH238" s="179" t="s">
        <v>901</v>
      </c>
      <c r="BI238" s="179" t="s">
        <v>901</v>
      </c>
      <c r="BJ238" s="179" t="s">
        <v>901</v>
      </c>
      <c r="BK238" s="179" t="s">
        <v>901</v>
      </c>
      <c r="BL238" s="179" t="s">
        <v>901</v>
      </c>
      <c r="BM238" s="179" t="s">
        <v>901</v>
      </c>
      <c r="BN238" s="179" t="s">
        <v>4707</v>
      </c>
      <c r="BO238" s="180">
        <v>6572</v>
      </c>
    </row>
    <row r="239" spans="52:67" ht="38.25">
      <c r="AZ239" s="179" t="s">
        <v>3859</v>
      </c>
      <c r="BA239" s="179" t="s">
        <v>3859</v>
      </c>
      <c r="BB239" s="179" t="s">
        <v>901</v>
      </c>
      <c r="BC239" s="179" t="s">
        <v>3648</v>
      </c>
      <c r="BD239" s="179" t="s">
        <v>3649</v>
      </c>
      <c r="BE239" s="179" t="s">
        <v>3650</v>
      </c>
      <c r="BF239" s="179" t="s">
        <v>901</v>
      </c>
      <c r="BG239" s="179" t="s">
        <v>901</v>
      </c>
      <c r="BH239" s="179" t="s">
        <v>901</v>
      </c>
      <c r="BI239" s="179" t="s">
        <v>901</v>
      </c>
      <c r="BJ239" s="179" t="s">
        <v>901</v>
      </c>
      <c r="BK239" s="179" t="s">
        <v>901</v>
      </c>
      <c r="BL239" s="179" t="s">
        <v>901</v>
      </c>
      <c r="BM239" s="179" t="s">
        <v>901</v>
      </c>
      <c r="BN239" s="179" t="s">
        <v>4708</v>
      </c>
      <c r="BO239" s="180">
        <v>4984</v>
      </c>
    </row>
    <row r="240" spans="52:67" ht="25.5">
      <c r="AZ240" s="179" t="s">
        <v>3860</v>
      </c>
      <c r="BA240" s="179" t="s">
        <v>3509</v>
      </c>
      <c r="BB240" s="179" t="s">
        <v>901</v>
      </c>
      <c r="BC240" s="179" t="s">
        <v>3651</v>
      </c>
      <c r="BD240" s="179" t="s">
        <v>3652</v>
      </c>
      <c r="BE240" s="179" t="s">
        <v>3653</v>
      </c>
      <c r="BF240" s="179" t="s">
        <v>901</v>
      </c>
      <c r="BG240" s="179" t="s">
        <v>901</v>
      </c>
      <c r="BH240" s="179" t="s">
        <v>901</v>
      </c>
      <c r="BI240" s="179" t="s">
        <v>901</v>
      </c>
      <c r="BJ240" s="179" t="s">
        <v>901</v>
      </c>
      <c r="BK240" s="179" t="s">
        <v>901</v>
      </c>
      <c r="BL240" s="179" t="s">
        <v>901</v>
      </c>
      <c r="BM240" s="179" t="s">
        <v>901</v>
      </c>
      <c r="BN240" s="179" t="s">
        <v>3654</v>
      </c>
      <c r="BO240" s="180">
        <v>4524</v>
      </c>
    </row>
    <row r="241" spans="52:67" ht="25.5">
      <c r="AZ241" s="179" t="s">
        <v>3861</v>
      </c>
      <c r="BA241" s="179" t="s">
        <v>3861</v>
      </c>
      <c r="BB241" s="179" t="s">
        <v>901</v>
      </c>
      <c r="BC241" s="179" t="s">
        <v>3655</v>
      </c>
      <c r="BD241" s="179" t="s">
        <v>3656</v>
      </c>
      <c r="BE241" s="179" t="s">
        <v>3657</v>
      </c>
      <c r="BF241" s="179" t="s">
        <v>901</v>
      </c>
      <c r="BG241" s="179" t="s">
        <v>901</v>
      </c>
      <c r="BH241" s="179" t="s">
        <v>901</v>
      </c>
      <c r="BI241" s="179" t="s">
        <v>901</v>
      </c>
      <c r="BJ241" s="179" t="s">
        <v>901</v>
      </c>
      <c r="BK241" s="179" t="s">
        <v>901</v>
      </c>
      <c r="BL241" s="179" t="s">
        <v>901</v>
      </c>
      <c r="BM241" s="179" t="s">
        <v>901</v>
      </c>
      <c r="BN241" s="179" t="s">
        <v>1735</v>
      </c>
      <c r="BO241" s="180">
        <v>6802</v>
      </c>
    </row>
    <row r="242" spans="52:67" ht="25.5">
      <c r="AZ242" s="179" t="s">
        <v>3862</v>
      </c>
      <c r="BA242" s="179" t="s">
        <v>806</v>
      </c>
      <c r="BB242" s="179" t="s">
        <v>807</v>
      </c>
      <c r="BC242" s="179" t="s">
        <v>808</v>
      </c>
      <c r="BD242" s="179" t="s">
        <v>809</v>
      </c>
      <c r="BE242" s="179" t="s">
        <v>901</v>
      </c>
      <c r="BF242" s="179" t="s">
        <v>901</v>
      </c>
      <c r="BG242" s="179" t="s">
        <v>901</v>
      </c>
      <c r="BH242" s="179" t="s">
        <v>901</v>
      </c>
      <c r="BI242" s="179" t="s">
        <v>901</v>
      </c>
      <c r="BJ242" s="179" t="s">
        <v>901</v>
      </c>
      <c r="BK242" s="179" t="s">
        <v>901</v>
      </c>
      <c r="BL242" s="179" t="s">
        <v>901</v>
      </c>
      <c r="BM242" s="179" t="s">
        <v>901</v>
      </c>
      <c r="BN242" s="179" t="s">
        <v>1736</v>
      </c>
      <c r="BO242" s="180">
        <v>3213</v>
      </c>
    </row>
    <row r="243" spans="52:67" ht="38.25">
      <c r="AZ243" s="179" t="s">
        <v>3863</v>
      </c>
      <c r="BA243" s="179" t="s">
        <v>3510</v>
      </c>
      <c r="BB243" s="179" t="s">
        <v>930</v>
      </c>
      <c r="BC243" s="179" t="s">
        <v>810</v>
      </c>
      <c r="BD243" s="179" t="s">
        <v>811</v>
      </c>
      <c r="BE243" s="179" t="s">
        <v>812</v>
      </c>
      <c r="BF243" s="179" t="s">
        <v>813</v>
      </c>
      <c r="BG243" s="179" t="s">
        <v>901</v>
      </c>
      <c r="BH243" s="179" t="s">
        <v>901</v>
      </c>
      <c r="BI243" s="179" t="s">
        <v>901</v>
      </c>
      <c r="BJ243" s="179" t="s">
        <v>901</v>
      </c>
      <c r="BK243" s="179" t="s">
        <v>901</v>
      </c>
      <c r="BL243" s="179" t="s">
        <v>901</v>
      </c>
      <c r="BM243" s="179" t="s">
        <v>901</v>
      </c>
      <c r="BN243" s="179" t="s">
        <v>1737</v>
      </c>
      <c r="BO243" s="180">
        <v>43305</v>
      </c>
    </row>
    <row r="244" spans="52:67" ht="38.25">
      <c r="AZ244" s="179" t="s">
        <v>3864</v>
      </c>
      <c r="BA244" s="179" t="s">
        <v>3864</v>
      </c>
      <c r="BB244" s="179" t="s">
        <v>901</v>
      </c>
      <c r="BC244" s="179" t="s">
        <v>814</v>
      </c>
      <c r="BD244" s="179" t="s">
        <v>815</v>
      </c>
      <c r="BE244" s="179" t="s">
        <v>816</v>
      </c>
      <c r="BF244" s="179" t="s">
        <v>901</v>
      </c>
      <c r="BG244" s="179" t="s">
        <v>901</v>
      </c>
      <c r="BH244" s="179" t="s">
        <v>901</v>
      </c>
      <c r="BI244" s="179" t="s">
        <v>901</v>
      </c>
      <c r="BJ244" s="179" t="s">
        <v>901</v>
      </c>
      <c r="BK244" s="179" t="s">
        <v>901</v>
      </c>
      <c r="BL244" s="179" t="s">
        <v>901</v>
      </c>
      <c r="BM244" s="179" t="s">
        <v>901</v>
      </c>
      <c r="BN244" s="179" t="s">
        <v>1738</v>
      </c>
      <c r="BO244" s="180">
        <v>3974</v>
      </c>
    </row>
    <row r="245" spans="52:67" ht="38.25">
      <c r="AZ245" s="179" t="s">
        <v>3865</v>
      </c>
      <c r="BA245" s="179" t="s">
        <v>3511</v>
      </c>
      <c r="BB245" s="179" t="s">
        <v>901</v>
      </c>
      <c r="BC245" s="179" t="s">
        <v>817</v>
      </c>
      <c r="BD245" s="179" t="s">
        <v>818</v>
      </c>
      <c r="BE245" s="179" t="s">
        <v>819</v>
      </c>
      <c r="BF245" s="179" t="s">
        <v>901</v>
      </c>
      <c r="BG245" s="179" t="s">
        <v>901</v>
      </c>
      <c r="BH245" s="179" t="s">
        <v>901</v>
      </c>
      <c r="BI245" s="179" t="s">
        <v>901</v>
      </c>
      <c r="BJ245" s="179" t="s">
        <v>901</v>
      </c>
      <c r="BK245" s="179" t="s">
        <v>901</v>
      </c>
      <c r="BL245" s="179" t="s">
        <v>901</v>
      </c>
      <c r="BM245" s="179" t="s">
        <v>901</v>
      </c>
      <c r="BN245" s="179" t="s">
        <v>1739</v>
      </c>
      <c r="BO245" s="180">
        <v>10184</v>
      </c>
    </row>
    <row r="246" spans="52:67" ht="38.25">
      <c r="AZ246" s="179" t="s">
        <v>3866</v>
      </c>
      <c r="BA246" s="179" t="s">
        <v>3866</v>
      </c>
      <c r="BB246" s="179" t="s">
        <v>901</v>
      </c>
      <c r="BC246" s="179" t="s">
        <v>820</v>
      </c>
      <c r="BD246" s="179" t="s">
        <v>821</v>
      </c>
      <c r="BE246" s="179" t="s">
        <v>901</v>
      </c>
      <c r="BF246" s="179" t="s">
        <v>901</v>
      </c>
      <c r="BG246" s="179" t="s">
        <v>901</v>
      </c>
      <c r="BH246" s="179" t="s">
        <v>901</v>
      </c>
      <c r="BI246" s="179" t="s">
        <v>901</v>
      </c>
      <c r="BJ246" s="179" t="s">
        <v>901</v>
      </c>
      <c r="BK246" s="179" t="s">
        <v>901</v>
      </c>
      <c r="BL246" s="179" t="s">
        <v>901</v>
      </c>
      <c r="BM246" s="179" t="s">
        <v>901</v>
      </c>
      <c r="BN246" s="179" t="s">
        <v>1740</v>
      </c>
      <c r="BO246" s="180">
        <v>3179</v>
      </c>
    </row>
    <row r="247" spans="52:67" ht="38.25">
      <c r="AZ247" s="179" t="s">
        <v>3867</v>
      </c>
      <c r="BA247" s="179" t="s">
        <v>822</v>
      </c>
      <c r="BB247" s="179" t="s">
        <v>901</v>
      </c>
      <c r="BC247" s="179" t="s">
        <v>823</v>
      </c>
      <c r="BD247" s="179" t="s">
        <v>824</v>
      </c>
      <c r="BE247" s="179" t="s">
        <v>825</v>
      </c>
      <c r="BF247" s="179" t="s">
        <v>825</v>
      </c>
      <c r="BG247" s="179" t="s">
        <v>901</v>
      </c>
      <c r="BH247" s="179" t="s">
        <v>901</v>
      </c>
      <c r="BI247" s="179" t="s">
        <v>901</v>
      </c>
      <c r="BJ247" s="179" t="s">
        <v>901</v>
      </c>
      <c r="BK247" s="179" t="s">
        <v>901</v>
      </c>
      <c r="BL247" s="179" t="s">
        <v>901</v>
      </c>
      <c r="BM247" s="179" t="s">
        <v>901</v>
      </c>
      <c r="BN247" s="179" t="s">
        <v>1741</v>
      </c>
      <c r="BO247" s="180">
        <v>18425</v>
      </c>
    </row>
    <row r="248" spans="52:67" ht="38.25">
      <c r="AZ248" s="179" t="s">
        <v>3868</v>
      </c>
      <c r="BA248" s="179" t="s">
        <v>3868</v>
      </c>
      <c r="BB248" s="179" t="s">
        <v>901</v>
      </c>
      <c r="BC248" s="179" t="s">
        <v>826</v>
      </c>
      <c r="BD248" s="179" t="s">
        <v>827</v>
      </c>
      <c r="BE248" s="179" t="s">
        <v>901</v>
      </c>
      <c r="BF248" s="179" t="s">
        <v>901</v>
      </c>
      <c r="BG248" s="179" t="s">
        <v>901</v>
      </c>
      <c r="BH248" s="179" t="s">
        <v>901</v>
      </c>
      <c r="BI248" s="179" t="s">
        <v>901</v>
      </c>
      <c r="BJ248" s="179" t="s">
        <v>901</v>
      </c>
      <c r="BK248" s="179" t="s">
        <v>901</v>
      </c>
      <c r="BL248" s="179" t="s">
        <v>901</v>
      </c>
      <c r="BM248" s="179" t="s">
        <v>901</v>
      </c>
      <c r="BN248" s="179" t="s">
        <v>1742</v>
      </c>
      <c r="BO248" s="180">
        <v>4941</v>
      </c>
    </row>
    <row r="249" spans="52:67" ht="51">
      <c r="AZ249" s="179" t="s">
        <v>3869</v>
      </c>
      <c r="BA249" s="179" t="s">
        <v>828</v>
      </c>
      <c r="BB249" s="179" t="s">
        <v>901</v>
      </c>
      <c r="BC249" s="179" t="s">
        <v>829</v>
      </c>
      <c r="BD249" s="179" t="s">
        <v>830</v>
      </c>
      <c r="BE249" s="179" t="s">
        <v>831</v>
      </c>
      <c r="BF249" s="179" t="s">
        <v>901</v>
      </c>
      <c r="BG249" s="179" t="s">
        <v>901</v>
      </c>
      <c r="BH249" s="179" t="s">
        <v>901</v>
      </c>
      <c r="BI249" s="179" t="s">
        <v>901</v>
      </c>
      <c r="BJ249" s="179" t="s">
        <v>901</v>
      </c>
      <c r="BK249" s="179" t="s">
        <v>901</v>
      </c>
      <c r="BL249" s="179" t="s">
        <v>901</v>
      </c>
      <c r="BM249" s="179" t="s">
        <v>832</v>
      </c>
      <c r="BN249" s="179" t="s">
        <v>833</v>
      </c>
      <c r="BO249" s="180">
        <v>6416</v>
      </c>
    </row>
    <row r="250" spans="52:67" ht="25.5">
      <c r="AZ250" s="179" t="s">
        <v>3106</v>
      </c>
      <c r="BA250" s="179" t="s">
        <v>3512</v>
      </c>
      <c r="BB250" s="179" t="s">
        <v>931</v>
      </c>
      <c r="BC250" s="179" t="s">
        <v>834</v>
      </c>
      <c r="BD250" s="179" t="s">
        <v>835</v>
      </c>
      <c r="BE250" s="179" t="s">
        <v>901</v>
      </c>
      <c r="BF250" s="179" t="s">
        <v>901</v>
      </c>
      <c r="BG250" s="179" t="s">
        <v>901</v>
      </c>
      <c r="BH250" s="179" t="s">
        <v>901</v>
      </c>
      <c r="BI250" s="179" t="s">
        <v>901</v>
      </c>
      <c r="BJ250" s="179" t="s">
        <v>901</v>
      </c>
      <c r="BK250" s="179" t="s">
        <v>901</v>
      </c>
      <c r="BL250" s="179" t="s">
        <v>901</v>
      </c>
      <c r="BM250" s="179" t="s">
        <v>836</v>
      </c>
      <c r="BN250" s="179" t="s">
        <v>1743</v>
      </c>
      <c r="BO250" s="180">
        <v>183708</v>
      </c>
    </row>
    <row r="251" spans="52:67" ht="25.5">
      <c r="AZ251" s="179" t="s">
        <v>3107</v>
      </c>
      <c r="BA251" s="179" t="s">
        <v>837</v>
      </c>
      <c r="BB251" s="179" t="s">
        <v>901</v>
      </c>
      <c r="BC251" s="179" t="s">
        <v>838</v>
      </c>
      <c r="BD251" s="179" t="s">
        <v>839</v>
      </c>
      <c r="BE251" s="179" t="s">
        <v>840</v>
      </c>
      <c r="BF251" s="179" t="s">
        <v>901</v>
      </c>
      <c r="BG251" s="179" t="s">
        <v>901</v>
      </c>
      <c r="BH251" s="179" t="s">
        <v>901</v>
      </c>
      <c r="BI251" s="179" t="s">
        <v>901</v>
      </c>
      <c r="BJ251" s="179" t="s">
        <v>901</v>
      </c>
      <c r="BK251" s="179" t="s">
        <v>901</v>
      </c>
      <c r="BL251" s="179" t="s">
        <v>901</v>
      </c>
      <c r="BM251" s="179" t="s">
        <v>901</v>
      </c>
      <c r="BN251" s="179" t="s">
        <v>1744</v>
      </c>
      <c r="BO251" s="180">
        <v>4822</v>
      </c>
    </row>
    <row r="252" spans="52:67" ht="38.25">
      <c r="AZ252" s="179" t="s">
        <v>3108</v>
      </c>
      <c r="BA252" s="179" t="s">
        <v>3108</v>
      </c>
      <c r="BB252" s="179" t="s">
        <v>901</v>
      </c>
      <c r="BC252" s="179" t="s">
        <v>841</v>
      </c>
      <c r="BD252" s="179" t="s">
        <v>842</v>
      </c>
      <c r="BE252" s="179" t="s">
        <v>843</v>
      </c>
      <c r="BF252" s="179" t="s">
        <v>901</v>
      </c>
      <c r="BG252" s="179" t="s">
        <v>901</v>
      </c>
      <c r="BH252" s="179" t="s">
        <v>901</v>
      </c>
      <c r="BI252" s="179" t="s">
        <v>901</v>
      </c>
      <c r="BJ252" s="179" t="s">
        <v>901</v>
      </c>
      <c r="BK252" s="179" t="s">
        <v>901</v>
      </c>
      <c r="BL252" s="179" t="s">
        <v>901</v>
      </c>
      <c r="BM252" s="179" t="s">
        <v>901</v>
      </c>
      <c r="BN252" s="179" t="s">
        <v>1745</v>
      </c>
      <c r="BO252" s="180">
        <v>5540</v>
      </c>
    </row>
    <row r="253" spans="52:67" ht="51">
      <c r="AZ253" s="179" t="s">
        <v>3109</v>
      </c>
      <c r="BA253" s="179" t="s">
        <v>3513</v>
      </c>
      <c r="BB253" s="179" t="s">
        <v>901</v>
      </c>
      <c r="BC253" s="179" t="s">
        <v>844</v>
      </c>
      <c r="BD253" s="179" t="s">
        <v>845</v>
      </c>
      <c r="BE253" s="179" t="s">
        <v>1746</v>
      </c>
      <c r="BF253" s="179" t="s">
        <v>901</v>
      </c>
      <c r="BG253" s="179" t="s">
        <v>901</v>
      </c>
      <c r="BH253" s="179" t="s">
        <v>901</v>
      </c>
      <c r="BI253" s="179" t="s">
        <v>901</v>
      </c>
      <c r="BJ253" s="179" t="s">
        <v>901</v>
      </c>
      <c r="BK253" s="179" t="s">
        <v>901</v>
      </c>
      <c r="BL253" s="179" t="s">
        <v>901</v>
      </c>
      <c r="BM253" s="179" t="s">
        <v>901</v>
      </c>
      <c r="BN253" s="179" t="s">
        <v>1747</v>
      </c>
      <c r="BO253" s="180">
        <v>6433</v>
      </c>
    </row>
    <row r="254" spans="52:67" ht="38.25">
      <c r="AZ254" s="179" t="s">
        <v>3110</v>
      </c>
      <c r="BA254" s="179" t="s">
        <v>3514</v>
      </c>
      <c r="BB254" s="179" t="s">
        <v>901</v>
      </c>
      <c r="BC254" s="179" t="s">
        <v>1748</v>
      </c>
      <c r="BD254" s="179" t="s">
        <v>1749</v>
      </c>
      <c r="BE254" s="179" t="s">
        <v>1750</v>
      </c>
      <c r="BF254" s="179" t="s">
        <v>1750</v>
      </c>
      <c r="BG254" s="179" t="s">
        <v>901</v>
      </c>
      <c r="BH254" s="179" t="s">
        <v>901</v>
      </c>
      <c r="BI254" s="179" t="s">
        <v>901</v>
      </c>
      <c r="BJ254" s="179" t="s">
        <v>901</v>
      </c>
      <c r="BK254" s="179" t="s">
        <v>901</v>
      </c>
      <c r="BL254" s="179" t="s">
        <v>901</v>
      </c>
      <c r="BM254" s="179" t="s">
        <v>901</v>
      </c>
      <c r="BN254" s="179" t="s">
        <v>1751</v>
      </c>
      <c r="BO254" s="180">
        <v>4055</v>
      </c>
    </row>
    <row r="255" spans="52:67" ht="38.25">
      <c r="AZ255" s="179" t="s">
        <v>3111</v>
      </c>
      <c r="BA255" s="179" t="s">
        <v>846</v>
      </c>
      <c r="BB255" s="179" t="s">
        <v>901</v>
      </c>
      <c r="BC255" s="179" t="s">
        <v>847</v>
      </c>
      <c r="BD255" s="179" t="s">
        <v>848</v>
      </c>
      <c r="BE255" s="179" t="s">
        <v>1752</v>
      </c>
      <c r="BF255" s="179" t="s">
        <v>901</v>
      </c>
      <c r="BG255" s="179" t="s">
        <v>901</v>
      </c>
      <c r="BH255" s="179" t="s">
        <v>901</v>
      </c>
      <c r="BI255" s="179" t="s">
        <v>901</v>
      </c>
      <c r="BJ255" s="179" t="s">
        <v>901</v>
      </c>
      <c r="BK255" s="179" t="s">
        <v>901</v>
      </c>
      <c r="BL255" s="179" t="s">
        <v>901</v>
      </c>
      <c r="BM255" s="179" t="s">
        <v>901</v>
      </c>
      <c r="BN255" s="179" t="s">
        <v>1753</v>
      </c>
      <c r="BO255" s="180">
        <v>5474</v>
      </c>
    </row>
    <row r="256" spans="52:67" ht="38.25">
      <c r="AZ256" s="179" t="s">
        <v>3112</v>
      </c>
      <c r="BA256" s="179" t="s">
        <v>3112</v>
      </c>
      <c r="BB256" s="179" t="s">
        <v>901</v>
      </c>
      <c r="BC256" s="179" t="s">
        <v>1552</v>
      </c>
      <c r="BD256" s="179" t="s">
        <v>1553</v>
      </c>
      <c r="BE256" s="179" t="s">
        <v>1554</v>
      </c>
      <c r="BF256" s="179" t="s">
        <v>901</v>
      </c>
      <c r="BG256" s="179" t="s">
        <v>901</v>
      </c>
      <c r="BH256" s="179" t="s">
        <v>901</v>
      </c>
      <c r="BI256" s="179" t="s">
        <v>901</v>
      </c>
      <c r="BJ256" s="179" t="s">
        <v>901</v>
      </c>
      <c r="BK256" s="179" t="s">
        <v>901</v>
      </c>
      <c r="BL256" s="179" t="s">
        <v>901</v>
      </c>
      <c r="BM256" s="179" t="s">
        <v>901</v>
      </c>
      <c r="BN256" s="179" t="s">
        <v>1754</v>
      </c>
      <c r="BO256" s="180">
        <v>4694</v>
      </c>
    </row>
    <row r="257" spans="52:67" ht="38.25">
      <c r="AZ257" s="179" t="s">
        <v>3113</v>
      </c>
      <c r="BA257" s="179" t="s">
        <v>3515</v>
      </c>
      <c r="BB257" s="179" t="s">
        <v>901</v>
      </c>
      <c r="BC257" s="179" t="s">
        <v>1755</v>
      </c>
      <c r="BD257" s="179" t="s">
        <v>1555</v>
      </c>
      <c r="BE257" s="179" t="s">
        <v>1556</v>
      </c>
      <c r="BF257" s="179" t="s">
        <v>1756</v>
      </c>
      <c r="BG257" s="179" t="s">
        <v>901</v>
      </c>
      <c r="BH257" s="179" t="s">
        <v>901</v>
      </c>
      <c r="BI257" s="179" t="s">
        <v>901</v>
      </c>
      <c r="BJ257" s="179" t="s">
        <v>901</v>
      </c>
      <c r="BK257" s="179" t="s">
        <v>901</v>
      </c>
      <c r="BL257" s="179" t="s">
        <v>901</v>
      </c>
      <c r="BM257" s="179" t="s">
        <v>901</v>
      </c>
      <c r="BN257" s="179" t="s">
        <v>1757</v>
      </c>
      <c r="BO257" s="180">
        <v>5166</v>
      </c>
    </row>
    <row r="258" spans="52:67" ht="38.25">
      <c r="AZ258" s="179" t="s">
        <v>3114</v>
      </c>
      <c r="BA258" s="179" t="s">
        <v>3114</v>
      </c>
      <c r="BB258" s="179" t="s">
        <v>901</v>
      </c>
      <c r="BC258" s="179" t="s">
        <v>1557</v>
      </c>
      <c r="BD258" s="179" t="s">
        <v>1558</v>
      </c>
      <c r="BE258" s="179" t="s">
        <v>901</v>
      </c>
      <c r="BF258" s="179" t="s">
        <v>901</v>
      </c>
      <c r="BG258" s="179" t="s">
        <v>901</v>
      </c>
      <c r="BH258" s="179" t="s">
        <v>901</v>
      </c>
      <c r="BI258" s="179" t="s">
        <v>901</v>
      </c>
      <c r="BJ258" s="179" t="s">
        <v>901</v>
      </c>
      <c r="BK258" s="179" t="s">
        <v>901</v>
      </c>
      <c r="BL258" s="179" t="s">
        <v>901</v>
      </c>
      <c r="BM258" s="179" t="s">
        <v>901</v>
      </c>
      <c r="BN258" s="179" t="s">
        <v>1758</v>
      </c>
      <c r="BO258" s="180">
        <v>3027</v>
      </c>
    </row>
    <row r="259" spans="52:67" ht="38.25">
      <c r="AZ259" s="179" t="s">
        <v>3115</v>
      </c>
      <c r="BA259" s="179" t="s">
        <v>1559</v>
      </c>
      <c r="BB259" s="179" t="s">
        <v>901</v>
      </c>
      <c r="BC259" s="179" t="s">
        <v>1560</v>
      </c>
      <c r="BD259" s="179" t="s">
        <v>1561</v>
      </c>
      <c r="BE259" s="179" t="s">
        <v>1562</v>
      </c>
      <c r="BF259" s="179" t="s">
        <v>1562</v>
      </c>
      <c r="BG259" s="179" t="s">
        <v>901</v>
      </c>
      <c r="BH259" s="179" t="s">
        <v>901</v>
      </c>
      <c r="BI259" s="179" t="s">
        <v>901</v>
      </c>
      <c r="BJ259" s="179" t="s">
        <v>901</v>
      </c>
      <c r="BK259" s="179" t="s">
        <v>901</v>
      </c>
      <c r="BL259" s="179" t="s">
        <v>901</v>
      </c>
      <c r="BM259" s="179" t="s">
        <v>901</v>
      </c>
      <c r="BN259" s="179" t="s">
        <v>1563</v>
      </c>
      <c r="BO259" s="180">
        <v>5361</v>
      </c>
    </row>
    <row r="260" spans="52:67" ht="38.25">
      <c r="AZ260" s="179" t="s">
        <v>3116</v>
      </c>
      <c r="BA260" s="179" t="s">
        <v>3116</v>
      </c>
      <c r="BB260" s="179" t="s">
        <v>901</v>
      </c>
      <c r="BC260" s="179" t="s">
        <v>1564</v>
      </c>
      <c r="BD260" s="179" t="s">
        <v>1565</v>
      </c>
      <c r="BE260" s="179" t="s">
        <v>901</v>
      </c>
      <c r="BF260" s="179" t="s">
        <v>901</v>
      </c>
      <c r="BG260" s="179" t="s">
        <v>901</v>
      </c>
      <c r="BH260" s="179" t="s">
        <v>901</v>
      </c>
      <c r="BI260" s="179" t="s">
        <v>901</v>
      </c>
      <c r="BJ260" s="179" t="s">
        <v>901</v>
      </c>
      <c r="BK260" s="179" t="s">
        <v>901</v>
      </c>
      <c r="BL260" s="179" t="s">
        <v>901</v>
      </c>
      <c r="BM260" s="179" t="s">
        <v>901</v>
      </c>
      <c r="BN260" s="179" t="s">
        <v>1759</v>
      </c>
      <c r="BO260" s="180">
        <v>8345</v>
      </c>
    </row>
    <row r="261" spans="52:67" ht="38.25">
      <c r="AZ261" s="179" t="s">
        <v>3117</v>
      </c>
      <c r="BA261" s="179" t="s">
        <v>3117</v>
      </c>
      <c r="BB261" s="179" t="s">
        <v>901</v>
      </c>
      <c r="BC261" s="179" t="s">
        <v>1566</v>
      </c>
      <c r="BD261" s="179" t="s">
        <v>1567</v>
      </c>
      <c r="BE261" s="179" t="s">
        <v>1568</v>
      </c>
      <c r="BF261" s="179" t="s">
        <v>901</v>
      </c>
      <c r="BG261" s="179" t="s">
        <v>901</v>
      </c>
      <c r="BH261" s="179" t="s">
        <v>901</v>
      </c>
      <c r="BI261" s="179" t="s">
        <v>901</v>
      </c>
      <c r="BJ261" s="179" t="s">
        <v>901</v>
      </c>
      <c r="BK261" s="179" t="s">
        <v>901</v>
      </c>
      <c r="BL261" s="179" t="s">
        <v>901</v>
      </c>
      <c r="BM261" s="179" t="s">
        <v>901</v>
      </c>
      <c r="BN261" s="179" t="s">
        <v>1760</v>
      </c>
      <c r="BO261" s="180">
        <v>5380</v>
      </c>
    </row>
    <row r="262" spans="52:67" ht="25.5">
      <c r="AZ262" s="179" t="s">
        <v>3118</v>
      </c>
      <c r="BA262" s="179" t="s">
        <v>3516</v>
      </c>
      <c r="BB262" s="179" t="s">
        <v>901</v>
      </c>
      <c r="BC262" s="179" t="s">
        <v>1761</v>
      </c>
      <c r="BD262" s="179" t="s">
        <v>1569</v>
      </c>
      <c r="BE262" s="179" t="s">
        <v>1762</v>
      </c>
      <c r="BF262" s="179" t="s">
        <v>901</v>
      </c>
      <c r="BG262" s="179" t="s">
        <v>901</v>
      </c>
      <c r="BH262" s="179" t="s">
        <v>901</v>
      </c>
      <c r="BI262" s="179" t="s">
        <v>901</v>
      </c>
      <c r="BJ262" s="179" t="s">
        <v>901</v>
      </c>
      <c r="BK262" s="179" t="s">
        <v>901</v>
      </c>
      <c r="BL262" s="179" t="s">
        <v>901</v>
      </c>
      <c r="BM262" s="179" t="s">
        <v>901</v>
      </c>
      <c r="BN262" s="179" t="s">
        <v>1763</v>
      </c>
      <c r="BO262" s="180">
        <v>14381</v>
      </c>
    </row>
    <row r="263" spans="52:67" ht="51">
      <c r="AZ263" s="179" t="s">
        <v>3119</v>
      </c>
      <c r="BA263" s="179" t="s">
        <v>3119</v>
      </c>
      <c r="BB263" s="179" t="s">
        <v>901</v>
      </c>
      <c r="BC263" s="179" t="s">
        <v>1570</v>
      </c>
      <c r="BD263" s="179" t="s">
        <v>1571</v>
      </c>
      <c r="BE263" s="179" t="s">
        <v>1572</v>
      </c>
      <c r="BF263" s="179" t="s">
        <v>901</v>
      </c>
      <c r="BG263" s="179" t="s">
        <v>901</v>
      </c>
      <c r="BH263" s="179" t="s">
        <v>901</v>
      </c>
      <c r="BI263" s="179" t="s">
        <v>901</v>
      </c>
      <c r="BJ263" s="179" t="s">
        <v>901</v>
      </c>
      <c r="BK263" s="179" t="s">
        <v>901</v>
      </c>
      <c r="BL263" s="179" t="s">
        <v>901</v>
      </c>
      <c r="BM263" s="179" t="s">
        <v>901</v>
      </c>
      <c r="BN263" s="179" t="s">
        <v>1764</v>
      </c>
      <c r="BO263" s="180">
        <v>4797</v>
      </c>
    </row>
    <row r="264" spans="52:67" ht="38.25">
      <c r="AZ264" s="179" t="s">
        <v>3120</v>
      </c>
      <c r="BA264" s="179" t="s">
        <v>3120</v>
      </c>
      <c r="BB264" s="179" t="s">
        <v>901</v>
      </c>
      <c r="BC264" s="179" t="s">
        <v>1573</v>
      </c>
      <c r="BD264" s="179" t="s">
        <v>1574</v>
      </c>
      <c r="BE264" s="179" t="s">
        <v>1575</v>
      </c>
      <c r="BF264" s="179" t="s">
        <v>901</v>
      </c>
      <c r="BG264" s="179" t="s">
        <v>901</v>
      </c>
      <c r="BH264" s="179" t="s">
        <v>901</v>
      </c>
      <c r="BI264" s="179" t="s">
        <v>901</v>
      </c>
      <c r="BJ264" s="179" t="s">
        <v>901</v>
      </c>
      <c r="BK264" s="179" t="s">
        <v>901</v>
      </c>
      <c r="BL264" s="179" t="s">
        <v>901</v>
      </c>
      <c r="BM264" s="179" t="s">
        <v>901</v>
      </c>
      <c r="BN264" s="179" t="s">
        <v>1765</v>
      </c>
      <c r="BO264" s="180">
        <v>1346</v>
      </c>
    </row>
    <row r="265" spans="52:67" ht="38.25">
      <c r="AZ265" s="179" t="s">
        <v>3121</v>
      </c>
      <c r="BA265" s="179" t="s">
        <v>3121</v>
      </c>
      <c r="BB265" s="179" t="s">
        <v>901</v>
      </c>
      <c r="BC265" s="179" t="s">
        <v>1576</v>
      </c>
      <c r="BD265" s="179" t="s">
        <v>1577</v>
      </c>
      <c r="BE265" s="179" t="s">
        <v>901</v>
      </c>
      <c r="BF265" s="179" t="s">
        <v>901</v>
      </c>
      <c r="BG265" s="179" t="s">
        <v>901</v>
      </c>
      <c r="BH265" s="179" t="s">
        <v>901</v>
      </c>
      <c r="BI265" s="179" t="s">
        <v>901</v>
      </c>
      <c r="BJ265" s="179" t="s">
        <v>901</v>
      </c>
      <c r="BK265" s="179" t="s">
        <v>901</v>
      </c>
      <c r="BL265" s="179" t="s">
        <v>901</v>
      </c>
      <c r="BM265" s="179" t="s">
        <v>901</v>
      </c>
      <c r="BN265" s="179" t="s">
        <v>1766</v>
      </c>
      <c r="BO265" s="180">
        <v>1785</v>
      </c>
    </row>
    <row r="266" spans="52:67" ht="38.25">
      <c r="AZ266" s="179" t="s">
        <v>3122</v>
      </c>
      <c r="BA266" s="179" t="s">
        <v>3122</v>
      </c>
      <c r="BB266" s="179" t="s">
        <v>901</v>
      </c>
      <c r="BC266" s="179" t="s">
        <v>1578</v>
      </c>
      <c r="BD266" s="179" t="s">
        <v>1579</v>
      </c>
      <c r="BE266" s="179" t="s">
        <v>901</v>
      </c>
      <c r="BF266" s="179" t="s">
        <v>901</v>
      </c>
      <c r="BG266" s="179" t="s">
        <v>901</v>
      </c>
      <c r="BH266" s="179" t="s">
        <v>901</v>
      </c>
      <c r="BI266" s="179" t="s">
        <v>901</v>
      </c>
      <c r="BJ266" s="179" t="s">
        <v>901</v>
      </c>
      <c r="BK266" s="179" t="s">
        <v>901</v>
      </c>
      <c r="BL266" s="179" t="s">
        <v>901</v>
      </c>
      <c r="BM266" s="179" t="s">
        <v>901</v>
      </c>
      <c r="BN266" s="179" t="s">
        <v>1767</v>
      </c>
      <c r="BO266" s="180">
        <v>7019</v>
      </c>
    </row>
    <row r="267" spans="52:67" ht="25.5">
      <c r="AZ267" s="179" t="s">
        <v>3123</v>
      </c>
      <c r="BA267" s="179" t="s">
        <v>3517</v>
      </c>
      <c r="BB267" s="179" t="s">
        <v>932</v>
      </c>
      <c r="BC267" s="179" t="s">
        <v>1580</v>
      </c>
      <c r="BD267" s="179" t="s">
        <v>1581</v>
      </c>
      <c r="BE267" s="179" t="s">
        <v>901</v>
      </c>
      <c r="BF267" s="179" t="s">
        <v>901</v>
      </c>
      <c r="BG267" s="179" t="s">
        <v>901</v>
      </c>
      <c r="BH267" s="179" t="s">
        <v>901</v>
      </c>
      <c r="BI267" s="179" t="s">
        <v>901</v>
      </c>
      <c r="BJ267" s="179" t="s">
        <v>901</v>
      </c>
      <c r="BK267" s="179" t="s">
        <v>901</v>
      </c>
      <c r="BL267" s="179" t="s">
        <v>901</v>
      </c>
      <c r="BM267" s="179" t="s">
        <v>901</v>
      </c>
      <c r="BN267" s="179" t="s">
        <v>1768</v>
      </c>
      <c r="BO267" s="180">
        <v>21907</v>
      </c>
    </row>
    <row r="268" spans="52:67" ht="51">
      <c r="AZ268" s="179" t="s">
        <v>3124</v>
      </c>
      <c r="BA268" s="179" t="s">
        <v>1582</v>
      </c>
      <c r="BB268" s="179" t="s">
        <v>901</v>
      </c>
      <c r="BC268" s="179" t="s">
        <v>1583</v>
      </c>
      <c r="BD268" s="179" t="s">
        <v>1584</v>
      </c>
      <c r="BE268" s="179" t="s">
        <v>1769</v>
      </c>
      <c r="BF268" s="179" t="s">
        <v>901</v>
      </c>
      <c r="BG268" s="179" t="s">
        <v>901</v>
      </c>
      <c r="BH268" s="179" t="s">
        <v>901</v>
      </c>
      <c r="BI268" s="179" t="s">
        <v>901</v>
      </c>
      <c r="BJ268" s="179" t="s">
        <v>901</v>
      </c>
      <c r="BK268" s="179" t="s">
        <v>901</v>
      </c>
      <c r="BL268" s="179" t="s">
        <v>901</v>
      </c>
      <c r="BM268" s="179" t="s">
        <v>901</v>
      </c>
      <c r="BN268" s="179" t="s">
        <v>1770</v>
      </c>
      <c r="BO268" s="180">
        <v>9327</v>
      </c>
    </row>
    <row r="269" spans="52:67" ht="25.5">
      <c r="AZ269" s="179" t="s">
        <v>3125</v>
      </c>
      <c r="BA269" s="179" t="s">
        <v>3125</v>
      </c>
      <c r="BB269" s="179" t="s">
        <v>901</v>
      </c>
      <c r="BC269" s="179" t="s">
        <v>1585</v>
      </c>
      <c r="BD269" s="179" t="s">
        <v>1586</v>
      </c>
      <c r="BE269" s="179" t="s">
        <v>1587</v>
      </c>
      <c r="BF269" s="179" t="s">
        <v>901</v>
      </c>
      <c r="BG269" s="179" t="s">
        <v>901</v>
      </c>
      <c r="BH269" s="179" t="s">
        <v>901</v>
      </c>
      <c r="BI269" s="179" t="s">
        <v>901</v>
      </c>
      <c r="BJ269" s="179" t="s">
        <v>901</v>
      </c>
      <c r="BK269" s="179" t="s">
        <v>901</v>
      </c>
      <c r="BL269" s="179" t="s">
        <v>901</v>
      </c>
      <c r="BM269" s="179" t="s">
        <v>901</v>
      </c>
      <c r="BN269" s="179" t="s">
        <v>1771</v>
      </c>
      <c r="BO269" s="180">
        <v>7071</v>
      </c>
    </row>
    <row r="270" spans="52:67" ht="25.5">
      <c r="AZ270" s="179" t="s">
        <v>3126</v>
      </c>
      <c r="BA270" s="179" t="s">
        <v>3518</v>
      </c>
      <c r="BB270" s="179" t="s">
        <v>933</v>
      </c>
      <c r="BC270" s="179" t="s">
        <v>1588</v>
      </c>
      <c r="BD270" s="179" t="s">
        <v>1589</v>
      </c>
      <c r="BE270" s="179" t="s">
        <v>1590</v>
      </c>
      <c r="BF270" s="179" t="s">
        <v>901</v>
      </c>
      <c r="BG270" s="179" t="s">
        <v>901</v>
      </c>
      <c r="BH270" s="179" t="s">
        <v>901</v>
      </c>
      <c r="BI270" s="179" t="s">
        <v>901</v>
      </c>
      <c r="BJ270" s="179" t="s">
        <v>901</v>
      </c>
      <c r="BK270" s="179" t="s">
        <v>901</v>
      </c>
      <c r="BL270" s="179" t="s">
        <v>901</v>
      </c>
      <c r="BM270" s="179" t="s">
        <v>901</v>
      </c>
      <c r="BN270" s="179" t="s">
        <v>1772</v>
      </c>
      <c r="BO270" s="180">
        <v>5050</v>
      </c>
    </row>
    <row r="271" spans="52:67" ht="38.25">
      <c r="AZ271" s="179" t="s">
        <v>3127</v>
      </c>
      <c r="BA271" s="179" t="s">
        <v>3127</v>
      </c>
      <c r="BB271" s="179" t="s">
        <v>901</v>
      </c>
      <c r="BC271" s="179" t="s">
        <v>1591</v>
      </c>
      <c r="BD271" s="179" t="s">
        <v>1592</v>
      </c>
      <c r="BE271" s="179" t="s">
        <v>1593</v>
      </c>
      <c r="BF271" s="179" t="s">
        <v>1594</v>
      </c>
      <c r="BG271" s="179" t="s">
        <v>901</v>
      </c>
      <c r="BH271" s="179" t="s">
        <v>901</v>
      </c>
      <c r="BI271" s="179" t="s">
        <v>901</v>
      </c>
      <c r="BJ271" s="179" t="s">
        <v>901</v>
      </c>
      <c r="BK271" s="179" t="s">
        <v>901</v>
      </c>
      <c r="BL271" s="179" t="s">
        <v>901</v>
      </c>
      <c r="BM271" s="179" t="s">
        <v>901</v>
      </c>
      <c r="BN271" s="179" t="s">
        <v>1595</v>
      </c>
      <c r="BO271" s="180">
        <v>13077</v>
      </c>
    </row>
    <row r="272" spans="52:67" ht="38.25">
      <c r="AZ272" s="179" t="s">
        <v>3128</v>
      </c>
      <c r="BA272" s="179" t="s">
        <v>1596</v>
      </c>
      <c r="BB272" s="179" t="s">
        <v>901</v>
      </c>
      <c r="BC272" s="179" t="s">
        <v>1597</v>
      </c>
      <c r="BD272" s="179" t="s">
        <v>1598</v>
      </c>
      <c r="BE272" s="179" t="s">
        <v>901</v>
      </c>
      <c r="BF272" s="179" t="s">
        <v>901</v>
      </c>
      <c r="BG272" s="179" t="s">
        <v>901</v>
      </c>
      <c r="BH272" s="179" t="s">
        <v>901</v>
      </c>
      <c r="BI272" s="179" t="s">
        <v>901</v>
      </c>
      <c r="BJ272" s="179" t="s">
        <v>901</v>
      </c>
      <c r="BK272" s="179" t="s">
        <v>901</v>
      </c>
      <c r="BL272" s="179" t="s">
        <v>901</v>
      </c>
      <c r="BM272" s="179" t="s">
        <v>901</v>
      </c>
      <c r="BN272" s="179" t="s">
        <v>1773</v>
      </c>
      <c r="BO272" s="180">
        <v>17010</v>
      </c>
    </row>
    <row r="273" spans="52:67" ht="38.25">
      <c r="AZ273" s="179" t="s">
        <v>3129</v>
      </c>
      <c r="BA273" s="179" t="s">
        <v>3129</v>
      </c>
      <c r="BB273" s="179" t="s">
        <v>901</v>
      </c>
      <c r="BC273" s="179" t="s">
        <v>1599</v>
      </c>
      <c r="BD273" s="179" t="s">
        <v>1600</v>
      </c>
      <c r="BE273" s="179" t="s">
        <v>1601</v>
      </c>
      <c r="BF273" s="179" t="s">
        <v>901</v>
      </c>
      <c r="BG273" s="179" t="s">
        <v>901</v>
      </c>
      <c r="BH273" s="179" t="s">
        <v>901</v>
      </c>
      <c r="BI273" s="179" t="s">
        <v>901</v>
      </c>
      <c r="BJ273" s="179" t="s">
        <v>901</v>
      </c>
      <c r="BK273" s="179" t="s">
        <v>901</v>
      </c>
      <c r="BL273" s="179" t="s">
        <v>901</v>
      </c>
      <c r="BM273" s="179" t="s">
        <v>901</v>
      </c>
      <c r="BN273" s="179" t="s">
        <v>1774</v>
      </c>
      <c r="BO273" s="180">
        <v>45784</v>
      </c>
    </row>
    <row r="274" spans="52:67" ht="25.5">
      <c r="AZ274" s="179" t="s">
        <v>3130</v>
      </c>
      <c r="BA274" s="179" t="s">
        <v>1602</v>
      </c>
      <c r="BB274" s="179" t="s">
        <v>901</v>
      </c>
      <c r="BC274" s="179" t="s">
        <v>1603</v>
      </c>
      <c r="BD274" s="179" t="s">
        <v>1604</v>
      </c>
      <c r="BE274" s="179" t="s">
        <v>1605</v>
      </c>
      <c r="BF274" s="179" t="s">
        <v>901</v>
      </c>
      <c r="BG274" s="179" t="s">
        <v>901</v>
      </c>
      <c r="BH274" s="179" t="s">
        <v>901</v>
      </c>
      <c r="BI274" s="179" t="s">
        <v>901</v>
      </c>
      <c r="BJ274" s="179" t="s">
        <v>901</v>
      </c>
      <c r="BK274" s="179" t="s">
        <v>901</v>
      </c>
      <c r="BL274" s="179" t="s">
        <v>901</v>
      </c>
      <c r="BM274" s="179" t="s">
        <v>901</v>
      </c>
      <c r="BN274" s="179" t="s">
        <v>1775</v>
      </c>
      <c r="BO274" s="180">
        <v>20536</v>
      </c>
    </row>
    <row r="275" spans="52:67" ht="38.25">
      <c r="AZ275" s="179" t="s">
        <v>3131</v>
      </c>
      <c r="BA275" s="179" t="s">
        <v>3519</v>
      </c>
      <c r="BB275" s="179" t="s">
        <v>901</v>
      </c>
      <c r="BC275" s="179" t="s">
        <v>1776</v>
      </c>
      <c r="BD275" s="179" t="s">
        <v>1606</v>
      </c>
      <c r="BE275" s="179" t="s">
        <v>1777</v>
      </c>
      <c r="BF275" s="179" t="s">
        <v>901</v>
      </c>
      <c r="BG275" s="179" t="s">
        <v>901</v>
      </c>
      <c r="BH275" s="179" t="s">
        <v>901</v>
      </c>
      <c r="BI275" s="179" t="s">
        <v>901</v>
      </c>
      <c r="BJ275" s="179" t="s">
        <v>901</v>
      </c>
      <c r="BK275" s="179" t="s">
        <v>901</v>
      </c>
      <c r="BL275" s="179" t="s">
        <v>901</v>
      </c>
      <c r="BM275" s="179" t="s">
        <v>901</v>
      </c>
      <c r="BN275" s="179" t="s">
        <v>1778</v>
      </c>
      <c r="BO275" s="180">
        <v>30979</v>
      </c>
    </row>
    <row r="276" spans="52:67" ht="25.5">
      <c r="AZ276" s="179" t="s">
        <v>3132</v>
      </c>
      <c r="BA276" s="179" t="s">
        <v>3132</v>
      </c>
      <c r="BB276" s="179" t="s">
        <v>901</v>
      </c>
      <c r="BC276" s="179" t="s">
        <v>1607</v>
      </c>
      <c r="BD276" s="179" t="s">
        <v>1074</v>
      </c>
      <c r="BE276" s="179" t="s">
        <v>901</v>
      </c>
      <c r="BF276" s="179" t="s">
        <v>901</v>
      </c>
      <c r="BG276" s="179" t="s">
        <v>901</v>
      </c>
      <c r="BH276" s="179" t="s">
        <v>901</v>
      </c>
      <c r="BI276" s="179" t="s">
        <v>901</v>
      </c>
      <c r="BJ276" s="179" t="s">
        <v>901</v>
      </c>
      <c r="BK276" s="179" t="s">
        <v>901</v>
      </c>
      <c r="BL276" s="179" t="s">
        <v>901</v>
      </c>
      <c r="BM276" s="179" t="s">
        <v>901</v>
      </c>
      <c r="BN276" s="179" t="s">
        <v>1779</v>
      </c>
      <c r="BO276" s="180">
        <v>4162</v>
      </c>
    </row>
    <row r="277" spans="52:67" ht="38.25">
      <c r="AZ277" s="179" t="s">
        <v>3133</v>
      </c>
      <c r="BA277" s="179" t="s">
        <v>3520</v>
      </c>
      <c r="BB277" s="179" t="s">
        <v>934</v>
      </c>
      <c r="BC277" s="179" t="s">
        <v>1608</v>
      </c>
      <c r="BD277" s="179" t="s">
        <v>1780</v>
      </c>
      <c r="BE277" s="179" t="s">
        <v>1781</v>
      </c>
      <c r="BF277" s="179" t="s">
        <v>901</v>
      </c>
      <c r="BG277" s="179" t="s">
        <v>901</v>
      </c>
      <c r="BH277" s="179" t="s">
        <v>901</v>
      </c>
      <c r="BI277" s="179" t="s">
        <v>901</v>
      </c>
      <c r="BJ277" s="179" t="s">
        <v>901</v>
      </c>
      <c r="BK277" s="179" t="s">
        <v>901</v>
      </c>
      <c r="BL277" s="179" t="s">
        <v>901</v>
      </c>
      <c r="BM277" s="179" t="s">
        <v>901</v>
      </c>
      <c r="BN277" s="179" t="s">
        <v>1782</v>
      </c>
      <c r="BO277" s="180">
        <v>10340</v>
      </c>
    </row>
    <row r="278" spans="52:67" ht="38.25">
      <c r="AZ278" s="179" t="s">
        <v>3134</v>
      </c>
      <c r="BA278" s="179" t="s">
        <v>3521</v>
      </c>
      <c r="BB278" s="179" t="s">
        <v>901</v>
      </c>
      <c r="BC278" s="179" t="s">
        <v>1609</v>
      </c>
      <c r="BD278" s="179" t="s">
        <v>1610</v>
      </c>
      <c r="BE278" s="179" t="s">
        <v>1611</v>
      </c>
      <c r="BF278" s="179" t="s">
        <v>1611</v>
      </c>
      <c r="BG278" s="179" t="s">
        <v>901</v>
      </c>
      <c r="BH278" s="179" t="s">
        <v>901</v>
      </c>
      <c r="BI278" s="179" t="s">
        <v>901</v>
      </c>
      <c r="BJ278" s="179" t="s">
        <v>901</v>
      </c>
      <c r="BK278" s="179" t="s">
        <v>901</v>
      </c>
      <c r="BL278" s="179" t="s">
        <v>901</v>
      </c>
      <c r="BM278" s="179" t="s">
        <v>901</v>
      </c>
      <c r="BN278" s="179" t="s">
        <v>1783</v>
      </c>
      <c r="BO278" s="180">
        <v>2674</v>
      </c>
    </row>
    <row r="279" spans="52:67" ht="38.25">
      <c r="AZ279" s="179" t="s">
        <v>3135</v>
      </c>
      <c r="BA279" s="179" t="s">
        <v>3135</v>
      </c>
      <c r="BB279" s="179" t="s">
        <v>901</v>
      </c>
      <c r="BC279" s="179" t="s">
        <v>1612</v>
      </c>
      <c r="BD279" s="179" t="s">
        <v>1613</v>
      </c>
      <c r="BE279" s="179" t="s">
        <v>1614</v>
      </c>
      <c r="BF279" s="179" t="s">
        <v>901</v>
      </c>
      <c r="BG279" s="179" t="s">
        <v>901</v>
      </c>
      <c r="BH279" s="179" t="s">
        <v>901</v>
      </c>
      <c r="BI279" s="179" t="s">
        <v>901</v>
      </c>
      <c r="BJ279" s="179" t="s">
        <v>901</v>
      </c>
      <c r="BK279" s="179" t="s">
        <v>901</v>
      </c>
      <c r="BL279" s="179" t="s">
        <v>901</v>
      </c>
      <c r="BM279" s="179" t="s">
        <v>901</v>
      </c>
      <c r="BN279" s="179" t="s">
        <v>1784</v>
      </c>
      <c r="BO279" s="180">
        <v>3578</v>
      </c>
    </row>
    <row r="280" spans="52:67" ht="25.5">
      <c r="AZ280" s="179" t="s">
        <v>3136</v>
      </c>
      <c r="BA280" s="179" t="s">
        <v>3136</v>
      </c>
      <c r="BB280" s="179" t="s">
        <v>901</v>
      </c>
      <c r="BC280" s="179" t="s">
        <v>1615</v>
      </c>
      <c r="BD280" s="179" t="s">
        <v>1616</v>
      </c>
      <c r="BE280" s="179" t="s">
        <v>1617</v>
      </c>
      <c r="BF280" s="179" t="s">
        <v>901</v>
      </c>
      <c r="BG280" s="179" t="s">
        <v>901</v>
      </c>
      <c r="BH280" s="179" t="s">
        <v>901</v>
      </c>
      <c r="BI280" s="179" t="s">
        <v>901</v>
      </c>
      <c r="BJ280" s="179" t="s">
        <v>901</v>
      </c>
      <c r="BK280" s="179" t="s">
        <v>901</v>
      </c>
      <c r="BL280" s="179" t="s">
        <v>901</v>
      </c>
      <c r="BM280" s="179" t="s">
        <v>901</v>
      </c>
      <c r="BN280" s="179" t="s">
        <v>1785</v>
      </c>
      <c r="BO280" s="180">
        <v>6881</v>
      </c>
    </row>
    <row r="281" spans="52:67" ht="38.25">
      <c r="AZ281" s="179" t="s">
        <v>3137</v>
      </c>
      <c r="BA281" s="179" t="s">
        <v>3137</v>
      </c>
      <c r="BB281" s="179" t="s">
        <v>901</v>
      </c>
      <c r="BC281" s="179" t="s">
        <v>1618</v>
      </c>
      <c r="BD281" s="179" t="s">
        <v>1619</v>
      </c>
      <c r="BE281" s="179" t="s">
        <v>901</v>
      </c>
      <c r="BF281" s="179" t="s">
        <v>901</v>
      </c>
      <c r="BG281" s="179" t="s">
        <v>901</v>
      </c>
      <c r="BH281" s="179" t="s">
        <v>901</v>
      </c>
      <c r="BI281" s="179" t="s">
        <v>901</v>
      </c>
      <c r="BJ281" s="179" t="s">
        <v>901</v>
      </c>
      <c r="BK281" s="179" t="s">
        <v>901</v>
      </c>
      <c r="BL281" s="179" t="s">
        <v>901</v>
      </c>
      <c r="BM281" s="179" t="s">
        <v>901</v>
      </c>
      <c r="BN281" s="179" t="s">
        <v>1786</v>
      </c>
      <c r="BO281" s="180">
        <v>9668</v>
      </c>
    </row>
    <row r="282" spans="52:67" ht="25.5">
      <c r="AZ282" s="179" t="s">
        <v>4113</v>
      </c>
      <c r="BA282" s="179" t="s">
        <v>4113</v>
      </c>
      <c r="BB282" s="179" t="s">
        <v>901</v>
      </c>
      <c r="BC282" s="179" t="s">
        <v>1620</v>
      </c>
      <c r="BD282" s="179" t="s">
        <v>1621</v>
      </c>
      <c r="BE282" s="179" t="s">
        <v>1622</v>
      </c>
      <c r="BF282" s="179" t="s">
        <v>901</v>
      </c>
      <c r="BG282" s="179" t="s">
        <v>901</v>
      </c>
      <c r="BH282" s="179" t="s">
        <v>901</v>
      </c>
      <c r="BI282" s="179" t="s">
        <v>901</v>
      </c>
      <c r="BJ282" s="179" t="s">
        <v>901</v>
      </c>
      <c r="BK282" s="179" t="s">
        <v>901</v>
      </c>
      <c r="BL282" s="179" t="s">
        <v>901</v>
      </c>
      <c r="BM282" s="179" t="s">
        <v>901</v>
      </c>
      <c r="BN282" s="179" t="s">
        <v>1787</v>
      </c>
      <c r="BO282" s="180">
        <v>3606</v>
      </c>
    </row>
    <row r="283" spans="52:67" ht="51">
      <c r="AZ283" s="179" t="s">
        <v>3138</v>
      </c>
      <c r="BA283" s="179" t="s">
        <v>1623</v>
      </c>
      <c r="BB283" s="179" t="s">
        <v>1624</v>
      </c>
      <c r="BC283" s="179" t="s">
        <v>1625</v>
      </c>
      <c r="BD283" s="179" t="s">
        <v>1626</v>
      </c>
      <c r="BE283" s="179" t="s">
        <v>1627</v>
      </c>
      <c r="BF283" s="179" t="s">
        <v>1628</v>
      </c>
      <c r="BG283" s="179" t="s">
        <v>901</v>
      </c>
      <c r="BH283" s="179" t="s">
        <v>901</v>
      </c>
      <c r="BI283" s="179" t="s">
        <v>901</v>
      </c>
      <c r="BJ283" s="179" t="s">
        <v>901</v>
      </c>
      <c r="BK283" s="179" t="s">
        <v>901</v>
      </c>
      <c r="BL283" s="179" t="s">
        <v>901</v>
      </c>
      <c r="BM283" s="179" t="s">
        <v>901</v>
      </c>
      <c r="BN283" s="179" t="s">
        <v>1629</v>
      </c>
      <c r="BO283" s="180">
        <v>19162</v>
      </c>
    </row>
    <row r="284" spans="52:67" ht="25.5">
      <c r="AZ284" s="179" t="s">
        <v>3139</v>
      </c>
      <c r="BA284" s="179" t="s">
        <v>3522</v>
      </c>
      <c r="BB284" s="179" t="s">
        <v>935</v>
      </c>
      <c r="BC284" s="179" t="s">
        <v>1630</v>
      </c>
      <c r="BD284" s="179" t="s">
        <v>1631</v>
      </c>
      <c r="BE284" s="179" t="s">
        <v>1632</v>
      </c>
      <c r="BF284" s="179" t="s">
        <v>901</v>
      </c>
      <c r="BG284" s="179" t="s">
        <v>901</v>
      </c>
      <c r="BH284" s="179" t="s">
        <v>901</v>
      </c>
      <c r="BI284" s="179" t="s">
        <v>901</v>
      </c>
      <c r="BJ284" s="179" t="s">
        <v>901</v>
      </c>
      <c r="BK284" s="179" t="s">
        <v>901</v>
      </c>
      <c r="BL284" s="179" t="s">
        <v>901</v>
      </c>
      <c r="BM284" s="179" t="s">
        <v>901</v>
      </c>
      <c r="BN284" s="179" t="s">
        <v>1788</v>
      </c>
      <c r="BO284" s="180">
        <v>2350</v>
      </c>
    </row>
    <row r="285" spans="52:67" ht="25.5">
      <c r="AZ285" s="179" t="s">
        <v>3140</v>
      </c>
      <c r="BA285" s="179" t="s">
        <v>1633</v>
      </c>
      <c r="BB285" s="179" t="s">
        <v>901</v>
      </c>
      <c r="BC285" s="179" t="s">
        <v>1634</v>
      </c>
      <c r="BD285" s="179" t="s">
        <v>1635</v>
      </c>
      <c r="BE285" s="179" t="s">
        <v>1636</v>
      </c>
      <c r="BF285" s="179" t="s">
        <v>901</v>
      </c>
      <c r="BG285" s="179" t="s">
        <v>901</v>
      </c>
      <c r="BH285" s="179" t="s">
        <v>901</v>
      </c>
      <c r="BI285" s="179" t="s">
        <v>901</v>
      </c>
      <c r="BJ285" s="179" t="s">
        <v>901</v>
      </c>
      <c r="BK285" s="179" t="s">
        <v>901</v>
      </c>
      <c r="BL285" s="179" t="s">
        <v>901</v>
      </c>
      <c r="BM285" s="179" t="s">
        <v>901</v>
      </c>
      <c r="BN285" s="179" t="s">
        <v>1789</v>
      </c>
      <c r="BO285" s="180">
        <v>3603</v>
      </c>
    </row>
    <row r="286" spans="52:67" ht="38.25">
      <c r="AZ286" s="179" t="s">
        <v>3141</v>
      </c>
      <c r="BA286" s="179" t="s">
        <v>1637</v>
      </c>
      <c r="BB286" s="179" t="s">
        <v>936</v>
      </c>
      <c r="BC286" s="179" t="s">
        <v>1638</v>
      </c>
      <c r="BD286" s="179" t="s">
        <v>1639</v>
      </c>
      <c r="BE286" s="179" t="s">
        <v>1640</v>
      </c>
      <c r="BF286" s="179" t="s">
        <v>901</v>
      </c>
      <c r="BG286" s="179" t="s">
        <v>901</v>
      </c>
      <c r="BH286" s="179" t="s">
        <v>901</v>
      </c>
      <c r="BI286" s="179" t="s">
        <v>901</v>
      </c>
      <c r="BJ286" s="179" t="s">
        <v>901</v>
      </c>
      <c r="BK286" s="179" t="s">
        <v>901</v>
      </c>
      <c r="BL286" s="179" t="s">
        <v>901</v>
      </c>
      <c r="BM286" s="179" t="s">
        <v>901</v>
      </c>
      <c r="BN286" s="179" t="s">
        <v>1790</v>
      </c>
      <c r="BO286" s="180">
        <v>5729</v>
      </c>
    </row>
    <row r="287" spans="52:67" ht="38.25">
      <c r="AZ287" s="179" t="s">
        <v>3142</v>
      </c>
      <c r="BA287" s="179" t="s">
        <v>3523</v>
      </c>
      <c r="BB287" s="179" t="s">
        <v>901</v>
      </c>
      <c r="BC287" s="179" t="s">
        <v>1791</v>
      </c>
      <c r="BD287" s="179" t="s">
        <v>1641</v>
      </c>
      <c r="BE287" s="179" t="s">
        <v>1792</v>
      </c>
      <c r="BF287" s="179" t="s">
        <v>1793</v>
      </c>
      <c r="BG287" s="179" t="s">
        <v>901</v>
      </c>
      <c r="BH287" s="179" t="s">
        <v>901</v>
      </c>
      <c r="BI287" s="179" t="s">
        <v>901</v>
      </c>
      <c r="BJ287" s="179" t="s">
        <v>901</v>
      </c>
      <c r="BK287" s="179" t="s">
        <v>901</v>
      </c>
      <c r="BL287" s="179" t="s">
        <v>901</v>
      </c>
      <c r="BM287" s="179" t="s">
        <v>1794</v>
      </c>
      <c r="BN287" s="179" t="s">
        <v>1795</v>
      </c>
      <c r="BO287" s="180">
        <v>12777</v>
      </c>
    </row>
    <row r="288" spans="52:67" ht="25.5">
      <c r="AZ288" s="179" t="s">
        <v>3143</v>
      </c>
      <c r="BA288" s="179" t="s">
        <v>3143</v>
      </c>
      <c r="BB288" s="179" t="s">
        <v>901</v>
      </c>
      <c r="BC288" s="179" t="s">
        <v>1642</v>
      </c>
      <c r="BD288" s="179" t="s">
        <v>1643</v>
      </c>
      <c r="BE288" s="179" t="s">
        <v>1886</v>
      </c>
      <c r="BF288" s="179" t="s">
        <v>901</v>
      </c>
      <c r="BG288" s="179" t="s">
        <v>901</v>
      </c>
      <c r="BH288" s="179" t="s">
        <v>901</v>
      </c>
      <c r="BI288" s="179" t="s">
        <v>901</v>
      </c>
      <c r="BJ288" s="179" t="s">
        <v>901</v>
      </c>
      <c r="BK288" s="179" t="s">
        <v>901</v>
      </c>
      <c r="BL288" s="179" t="s">
        <v>901</v>
      </c>
      <c r="BM288" s="179" t="s">
        <v>901</v>
      </c>
      <c r="BN288" s="179" t="s">
        <v>1796</v>
      </c>
      <c r="BO288" s="180">
        <v>6231</v>
      </c>
    </row>
    <row r="289" spans="52:67" ht="51">
      <c r="AZ289" s="179" t="s">
        <v>3144</v>
      </c>
      <c r="BA289" s="179" t="s">
        <v>1887</v>
      </c>
      <c r="BB289" s="179" t="s">
        <v>901</v>
      </c>
      <c r="BC289" s="179" t="s">
        <v>1888</v>
      </c>
      <c r="BD289" s="179" t="s">
        <v>1889</v>
      </c>
      <c r="BE289" s="179" t="s">
        <v>1890</v>
      </c>
      <c r="BF289" s="179" t="s">
        <v>1891</v>
      </c>
      <c r="BG289" s="179" t="s">
        <v>901</v>
      </c>
      <c r="BH289" s="179" t="s">
        <v>901</v>
      </c>
      <c r="BI289" s="179" t="s">
        <v>901</v>
      </c>
      <c r="BJ289" s="179" t="s">
        <v>901</v>
      </c>
      <c r="BK289" s="179" t="s">
        <v>901</v>
      </c>
      <c r="BL289" s="179" t="s">
        <v>901</v>
      </c>
      <c r="BM289" s="179" t="s">
        <v>901</v>
      </c>
      <c r="BN289" s="179" t="s">
        <v>1892</v>
      </c>
      <c r="BO289" s="180">
        <v>2557</v>
      </c>
    </row>
    <row r="290" spans="52:67" ht="51">
      <c r="AZ290" s="179" t="s">
        <v>3145</v>
      </c>
      <c r="BA290" s="179" t="s">
        <v>1893</v>
      </c>
      <c r="BB290" s="179" t="s">
        <v>901</v>
      </c>
      <c r="BC290" s="179" t="s">
        <v>1894</v>
      </c>
      <c r="BD290" s="179" t="s">
        <v>1895</v>
      </c>
      <c r="BE290" s="179" t="s">
        <v>901</v>
      </c>
      <c r="BF290" s="179" t="s">
        <v>901</v>
      </c>
      <c r="BG290" s="179" t="s">
        <v>901</v>
      </c>
      <c r="BH290" s="179" t="s">
        <v>901</v>
      </c>
      <c r="BI290" s="179" t="s">
        <v>901</v>
      </c>
      <c r="BJ290" s="179" t="s">
        <v>901</v>
      </c>
      <c r="BK290" s="179" t="s">
        <v>901</v>
      </c>
      <c r="BL290" s="179" t="s">
        <v>901</v>
      </c>
      <c r="BM290" s="179" t="s">
        <v>901</v>
      </c>
      <c r="BN290" s="179" t="s">
        <v>1797</v>
      </c>
      <c r="BO290" s="180">
        <v>12238</v>
      </c>
    </row>
    <row r="291" spans="52:67" ht="51">
      <c r="AZ291" s="179" t="s">
        <v>3146</v>
      </c>
      <c r="BA291" s="179" t="s">
        <v>3146</v>
      </c>
      <c r="BB291" s="179" t="s">
        <v>901</v>
      </c>
      <c r="BC291" s="179" t="s">
        <v>1896</v>
      </c>
      <c r="BD291" s="179" t="s">
        <v>1897</v>
      </c>
      <c r="BE291" s="179" t="s">
        <v>901</v>
      </c>
      <c r="BF291" s="179" t="s">
        <v>901</v>
      </c>
      <c r="BG291" s="179" t="s">
        <v>901</v>
      </c>
      <c r="BH291" s="179" t="s">
        <v>901</v>
      </c>
      <c r="BI291" s="179" t="s">
        <v>901</v>
      </c>
      <c r="BJ291" s="179" t="s">
        <v>901</v>
      </c>
      <c r="BK291" s="179" t="s">
        <v>901</v>
      </c>
      <c r="BL291" s="179" t="s">
        <v>901</v>
      </c>
      <c r="BM291" s="179" t="s">
        <v>901</v>
      </c>
      <c r="BN291" s="179" t="s">
        <v>1798</v>
      </c>
      <c r="BO291" s="180">
        <v>9670</v>
      </c>
    </row>
    <row r="292" spans="52:67" ht="38.25">
      <c r="AZ292" s="179" t="s">
        <v>3147</v>
      </c>
      <c r="BA292" s="179" t="s">
        <v>1898</v>
      </c>
      <c r="BB292" s="179" t="s">
        <v>901</v>
      </c>
      <c r="BC292" s="179" t="s">
        <v>1899</v>
      </c>
      <c r="BD292" s="179" t="s">
        <v>1900</v>
      </c>
      <c r="BE292" s="179" t="s">
        <v>1901</v>
      </c>
      <c r="BF292" s="179" t="s">
        <v>901</v>
      </c>
      <c r="BG292" s="179" t="s">
        <v>901</v>
      </c>
      <c r="BH292" s="179" t="s">
        <v>901</v>
      </c>
      <c r="BI292" s="179" t="s">
        <v>901</v>
      </c>
      <c r="BJ292" s="179" t="s">
        <v>901</v>
      </c>
      <c r="BK292" s="179" t="s">
        <v>901</v>
      </c>
      <c r="BL292" s="179" t="s">
        <v>901</v>
      </c>
      <c r="BM292" s="179" t="s">
        <v>901</v>
      </c>
      <c r="BN292" s="179" t="s">
        <v>1799</v>
      </c>
      <c r="BO292" s="180">
        <v>5636</v>
      </c>
    </row>
    <row r="293" spans="52:67" ht="51">
      <c r="AZ293" s="179" t="s">
        <v>3148</v>
      </c>
      <c r="BA293" s="179" t="s">
        <v>3524</v>
      </c>
      <c r="BB293" s="179" t="s">
        <v>937</v>
      </c>
      <c r="BC293" s="179" t="s">
        <v>1800</v>
      </c>
      <c r="BD293" s="179" t="s">
        <v>196</v>
      </c>
      <c r="BE293" s="179" t="s">
        <v>1801</v>
      </c>
      <c r="BF293" s="179" t="s">
        <v>1802</v>
      </c>
      <c r="BG293" s="179" t="s">
        <v>901</v>
      </c>
      <c r="BH293" s="179" t="s">
        <v>901</v>
      </c>
      <c r="BI293" s="179" t="s">
        <v>901</v>
      </c>
      <c r="BJ293" s="179" t="s">
        <v>901</v>
      </c>
      <c r="BK293" s="179" t="s">
        <v>901</v>
      </c>
      <c r="BL293" s="179" t="s">
        <v>1803</v>
      </c>
      <c r="BM293" s="179" t="s">
        <v>1804</v>
      </c>
      <c r="BN293" s="179" t="s">
        <v>1805</v>
      </c>
      <c r="BO293" s="180">
        <v>62837</v>
      </c>
    </row>
    <row r="294" spans="52:67" ht="51">
      <c r="AZ294" s="179" t="s">
        <v>3149</v>
      </c>
      <c r="BA294" s="179" t="s">
        <v>1902</v>
      </c>
      <c r="BB294" s="179" t="s">
        <v>901</v>
      </c>
      <c r="BC294" s="179" t="s">
        <v>1903</v>
      </c>
      <c r="BD294" s="179" t="s">
        <v>1904</v>
      </c>
      <c r="BE294" s="179" t="s">
        <v>1905</v>
      </c>
      <c r="BF294" s="179" t="s">
        <v>1906</v>
      </c>
      <c r="BG294" s="179" t="s">
        <v>901</v>
      </c>
      <c r="BH294" s="179" t="s">
        <v>901</v>
      </c>
      <c r="BI294" s="179" t="s">
        <v>901</v>
      </c>
      <c r="BJ294" s="179" t="s">
        <v>901</v>
      </c>
      <c r="BK294" s="179" t="s">
        <v>901</v>
      </c>
      <c r="BL294" s="179" t="s">
        <v>901</v>
      </c>
      <c r="BM294" s="179" t="s">
        <v>901</v>
      </c>
      <c r="BN294" s="179" t="s">
        <v>1806</v>
      </c>
      <c r="BO294" s="180">
        <v>6517</v>
      </c>
    </row>
    <row r="295" spans="52:67" ht="25.5">
      <c r="AZ295" s="179" t="s">
        <v>3150</v>
      </c>
      <c r="BA295" s="179" t="s">
        <v>3150</v>
      </c>
      <c r="BB295" s="179" t="s">
        <v>901</v>
      </c>
      <c r="BC295" s="179" t="s">
        <v>1907</v>
      </c>
      <c r="BD295" s="179" t="s">
        <v>1908</v>
      </c>
      <c r="BE295" s="179" t="s">
        <v>1909</v>
      </c>
      <c r="BF295" s="179" t="s">
        <v>901</v>
      </c>
      <c r="BG295" s="179" t="s">
        <v>901</v>
      </c>
      <c r="BH295" s="179" t="s">
        <v>901</v>
      </c>
      <c r="BI295" s="179" t="s">
        <v>901</v>
      </c>
      <c r="BJ295" s="179" t="s">
        <v>901</v>
      </c>
      <c r="BK295" s="179" t="s">
        <v>901</v>
      </c>
      <c r="BL295" s="179" t="s">
        <v>901</v>
      </c>
      <c r="BM295" s="179" t="s">
        <v>901</v>
      </c>
      <c r="BN295" s="179" t="s">
        <v>1807</v>
      </c>
      <c r="BO295" s="180">
        <v>3761</v>
      </c>
    </row>
    <row r="296" spans="52:67" ht="38.25">
      <c r="AZ296" s="179" t="s">
        <v>3151</v>
      </c>
      <c r="BA296" s="179" t="s">
        <v>3525</v>
      </c>
      <c r="BB296" s="179" t="s">
        <v>901</v>
      </c>
      <c r="BC296" s="179" t="s">
        <v>1808</v>
      </c>
      <c r="BD296" s="179" t="s">
        <v>1910</v>
      </c>
      <c r="BE296" s="179" t="s">
        <v>1911</v>
      </c>
      <c r="BF296" s="179" t="s">
        <v>901</v>
      </c>
      <c r="BG296" s="179" t="s">
        <v>901</v>
      </c>
      <c r="BH296" s="179" t="s">
        <v>901</v>
      </c>
      <c r="BI296" s="179" t="s">
        <v>901</v>
      </c>
      <c r="BJ296" s="179" t="s">
        <v>901</v>
      </c>
      <c r="BK296" s="179" t="s">
        <v>901</v>
      </c>
      <c r="BL296" s="179" t="s">
        <v>901</v>
      </c>
      <c r="BM296" s="179" t="s">
        <v>901</v>
      </c>
      <c r="BN296" s="179" t="s">
        <v>1809</v>
      </c>
      <c r="BO296" s="180">
        <v>2426</v>
      </c>
    </row>
    <row r="297" spans="52:67" ht="25.5">
      <c r="AZ297" s="179" t="s">
        <v>3152</v>
      </c>
      <c r="BA297" s="179" t="s">
        <v>1912</v>
      </c>
      <c r="BB297" s="179" t="s">
        <v>901</v>
      </c>
      <c r="BC297" s="179" t="s">
        <v>1913</v>
      </c>
      <c r="BD297" s="179" t="s">
        <v>3080</v>
      </c>
      <c r="BE297" s="179" t="s">
        <v>1914</v>
      </c>
      <c r="BF297" s="179" t="s">
        <v>901</v>
      </c>
      <c r="BG297" s="179" t="s">
        <v>901</v>
      </c>
      <c r="BH297" s="179" t="s">
        <v>901</v>
      </c>
      <c r="BI297" s="179" t="s">
        <v>901</v>
      </c>
      <c r="BJ297" s="179" t="s">
        <v>901</v>
      </c>
      <c r="BK297" s="179" t="s">
        <v>901</v>
      </c>
      <c r="BL297" s="179" t="s">
        <v>901</v>
      </c>
      <c r="BM297" s="179" t="s">
        <v>901</v>
      </c>
      <c r="BN297" s="179" t="s">
        <v>1810</v>
      </c>
      <c r="BO297" s="180">
        <v>10294</v>
      </c>
    </row>
    <row r="298" spans="52:67" ht="38.25">
      <c r="AZ298" s="179" t="s">
        <v>3153</v>
      </c>
      <c r="BA298" s="179" t="s">
        <v>3153</v>
      </c>
      <c r="BB298" s="179" t="s">
        <v>901</v>
      </c>
      <c r="BC298" s="179" t="s">
        <v>1915</v>
      </c>
      <c r="BD298" s="179" t="s">
        <v>1916</v>
      </c>
      <c r="BE298" s="179" t="s">
        <v>1917</v>
      </c>
      <c r="BF298" s="179" t="s">
        <v>901</v>
      </c>
      <c r="BG298" s="179" t="s">
        <v>901</v>
      </c>
      <c r="BH298" s="179" t="s">
        <v>901</v>
      </c>
      <c r="BI298" s="179" t="s">
        <v>901</v>
      </c>
      <c r="BJ298" s="179" t="s">
        <v>901</v>
      </c>
      <c r="BK298" s="179" t="s">
        <v>901</v>
      </c>
      <c r="BL298" s="179" t="s">
        <v>901</v>
      </c>
      <c r="BM298" s="179" t="s">
        <v>901</v>
      </c>
      <c r="BN298" s="179" t="s">
        <v>1811</v>
      </c>
      <c r="BO298" s="180">
        <v>4474</v>
      </c>
    </row>
    <row r="299" spans="52:67" ht="38.25">
      <c r="AZ299" s="179" t="s">
        <v>3154</v>
      </c>
      <c r="BA299" s="179" t="s">
        <v>1918</v>
      </c>
      <c r="BB299" s="179" t="s">
        <v>901</v>
      </c>
      <c r="BC299" s="179" t="s">
        <v>1919</v>
      </c>
      <c r="BD299" s="179" t="s">
        <v>1920</v>
      </c>
      <c r="BE299" s="179" t="s">
        <v>1921</v>
      </c>
      <c r="BF299" s="179" t="s">
        <v>901</v>
      </c>
      <c r="BG299" s="179" t="s">
        <v>901</v>
      </c>
      <c r="BH299" s="179" t="s">
        <v>901</v>
      </c>
      <c r="BI299" s="179" t="s">
        <v>901</v>
      </c>
      <c r="BJ299" s="179" t="s">
        <v>901</v>
      </c>
      <c r="BK299" s="179" t="s">
        <v>901</v>
      </c>
      <c r="BL299" s="179" t="s">
        <v>901</v>
      </c>
      <c r="BM299" s="179" t="s">
        <v>901</v>
      </c>
      <c r="BN299" s="179" t="s">
        <v>1922</v>
      </c>
      <c r="BO299" s="180">
        <v>23559</v>
      </c>
    </row>
    <row r="300" spans="52:67" ht="51">
      <c r="AZ300" s="179" t="s">
        <v>3155</v>
      </c>
      <c r="BA300" s="179" t="s">
        <v>3155</v>
      </c>
      <c r="BB300" s="179" t="s">
        <v>901</v>
      </c>
      <c r="BC300" s="179" t="s">
        <v>1923</v>
      </c>
      <c r="BD300" s="179" t="s">
        <v>1924</v>
      </c>
      <c r="BE300" s="179" t="s">
        <v>1925</v>
      </c>
      <c r="BF300" s="179" t="s">
        <v>901</v>
      </c>
      <c r="BG300" s="179" t="s">
        <v>901</v>
      </c>
      <c r="BH300" s="179" t="s">
        <v>901</v>
      </c>
      <c r="BI300" s="179" t="s">
        <v>901</v>
      </c>
      <c r="BJ300" s="179" t="s">
        <v>901</v>
      </c>
      <c r="BK300" s="179" t="s">
        <v>901</v>
      </c>
      <c r="BL300" s="179" t="s">
        <v>901</v>
      </c>
      <c r="BM300" s="179" t="s">
        <v>901</v>
      </c>
      <c r="BN300" s="179" t="s">
        <v>1812</v>
      </c>
      <c r="BO300" s="180">
        <v>6428</v>
      </c>
    </row>
    <row r="301" spans="52:67" ht="25.5">
      <c r="AZ301" s="179" t="s">
        <v>3156</v>
      </c>
      <c r="BA301" s="179" t="s">
        <v>1926</v>
      </c>
      <c r="BB301" s="179" t="s">
        <v>901</v>
      </c>
      <c r="BC301" s="179" t="s">
        <v>1927</v>
      </c>
      <c r="BD301" s="179" t="s">
        <v>1928</v>
      </c>
      <c r="BE301" s="179" t="s">
        <v>1929</v>
      </c>
      <c r="BF301" s="179" t="s">
        <v>1930</v>
      </c>
      <c r="BG301" s="179" t="s">
        <v>901</v>
      </c>
      <c r="BH301" s="179" t="s">
        <v>901</v>
      </c>
      <c r="BI301" s="179" t="s">
        <v>901</v>
      </c>
      <c r="BJ301" s="179" t="s">
        <v>901</v>
      </c>
      <c r="BK301" s="179" t="s">
        <v>901</v>
      </c>
      <c r="BL301" s="179" t="s">
        <v>901</v>
      </c>
      <c r="BM301" s="179" t="s">
        <v>901</v>
      </c>
      <c r="BN301" s="179" t="s">
        <v>1813</v>
      </c>
      <c r="BO301" s="180">
        <v>5973</v>
      </c>
    </row>
    <row r="302" spans="52:67" ht="38.25">
      <c r="AZ302" s="179" t="s">
        <v>3157</v>
      </c>
      <c r="BA302" s="179" t="s">
        <v>3157</v>
      </c>
      <c r="BB302" s="179" t="s">
        <v>901</v>
      </c>
      <c r="BC302" s="179" t="s">
        <v>1931</v>
      </c>
      <c r="BD302" s="179" t="s">
        <v>1932</v>
      </c>
      <c r="BE302" s="179" t="s">
        <v>1933</v>
      </c>
      <c r="BF302" s="179" t="s">
        <v>901</v>
      </c>
      <c r="BG302" s="179" t="s">
        <v>901</v>
      </c>
      <c r="BH302" s="179" t="s">
        <v>901</v>
      </c>
      <c r="BI302" s="179" t="s">
        <v>901</v>
      </c>
      <c r="BJ302" s="179" t="s">
        <v>901</v>
      </c>
      <c r="BK302" s="179" t="s">
        <v>901</v>
      </c>
      <c r="BL302" s="179" t="s">
        <v>901</v>
      </c>
      <c r="BM302" s="179" t="s">
        <v>901</v>
      </c>
      <c r="BN302" s="179" t="s">
        <v>1814</v>
      </c>
      <c r="BO302" s="180">
        <v>8164</v>
      </c>
    </row>
    <row r="303" spans="52:67" ht="25.5">
      <c r="AZ303" s="179" t="s">
        <v>3158</v>
      </c>
      <c r="BA303" s="179" t="s">
        <v>3158</v>
      </c>
      <c r="BB303" s="179" t="s">
        <v>901</v>
      </c>
      <c r="BC303" s="179" t="s">
        <v>1934</v>
      </c>
      <c r="BD303" s="179" t="s">
        <v>1935</v>
      </c>
      <c r="BE303" s="179" t="s">
        <v>1936</v>
      </c>
      <c r="BF303" s="179" t="s">
        <v>901</v>
      </c>
      <c r="BG303" s="179" t="s">
        <v>901</v>
      </c>
      <c r="BH303" s="179" t="s">
        <v>901</v>
      </c>
      <c r="BI303" s="179" t="s">
        <v>901</v>
      </c>
      <c r="BJ303" s="179" t="s">
        <v>901</v>
      </c>
      <c r="BK303" s="179" t="s">
        <v>901</v>
      </c>
      <c r="BL303" s="179" t="s">
        <v>901</v>
      </c>
      <c r="BM303" s="179" t="s">
        <v>901</v>
      </c>
      <c r="BN303" s="179" t="s">
        <v>1815</v>
      </c>
      <c r="BO303" s="180">
        <v>3188</v>
      </c>
    </row>
    <row r="304" spans="52:67" ht="25.5">
      <c r="AZ304" s="179" t="s">
        <v>3159</v>
      </c>
      <c r="BA304" s="179" t="s">
        <v>3526</v>
      </c>
      <c r="BB304" s="179" t="s">
        <v>901</v>
      </c>
      <c r="BC304" s="179" t="s">
        <v>1937</v>
      </c>
      <c r="BD304" s="179" t="s">
        <v>1938</v>
      </c>
      <c r="BE304" s="179" t="s">
        <v>1816</v>
      </c>
      <c r="BF304" s="179" t="s">
        <v>901</v>
      </c>
      <c r="BG304" s="179" t="s">
        <v>901</v>
      </c>
      <c r="BH304" s="179" t="s">
        <v>901</v>
      </c>
      <c r="BI304" s="179" t="s">
        <v>901</v>
      </c>
      <c r="BJ304" s="179" t="s">
        <v>901</v>
      </c>
      <c r="BK304" s="179" t="s">
        <v>901</v>
      </c>
      <c r="BL304" s="179" t="s">
        <v>901</v>
      </c>
      <c r="BM304" s="179" t="s">
        <v>901</v>
      </c>
      <c r="BN304" s="179" t="s">
        <v>1817</v>
      </c>
      <c r="BO304" s="180">
        <v>8944</v>
      </c>
    </row>
    <row r="305" spans="52:67" ht="25.5">
      <c r="AZ305" s="179" t="s">
        <v>3160</v>
      </c>
      <c r="BA305" s="179" t="s">
        <v>3160</v>
      </c>
      <c r="BB305" s="179" t="s">
        <v>901</v>
      </c>
      <c r="BC305" s="179" t="s">
        <v>1939</v>
      </c>
      <c r="BD305" s="179" t="s">
        <v>1940</v>
      </c>
      <c r="BE305" s="179" t="s">
        <v>901</v>
      </c>
      <c r="BF305" s="179" t="s">
        <v>901</v>
      </c>
      <c r="BG305" s="179" t="s">
        <v>901</v>
      </c>
      <c r="BH305" s="179" t="s">
        <v>901</v>
      </c>
      <c r="BI305" s="179" t="s">
        <v>901</v>
      </c>
      <c r="BJ305" s="179" t="s">
        <v>901</v>
      </c>
      <c r="BK305" s="179" t="s">
        <v>901</v>
      </c>
      <c r="BL305" s="179" t="s">
        <v>901</v>
      </c>
      <c r="BM305" s="179" t="s">
        <v>901</v>
      </c>
      <c r="BN305" s="179" t="s">
        <v>1818</v>
      </c>
      <c r="BO305" s="180">
        <v>4628</v>
      </c>
    </row>
    <row r="306" spans="52:67" ht="38.25">
      <c r="AZ306" s="179" t="s">
        <v>3161</v>
      </c>
      <c r="BA306" s="179" t="s">
        <v>3527</v>
      </c>
      <c r="BB306" s="179" t="s">
        <v>901</v>
      </c>
      <c r="BC306" s="179" t="s">
        <v>1941</v>
      </c>
      <c r="BD306" s="179" t="s">
        <v>1819</v>
      </c>
      <c r="BE306" s="179" t="s">
        <v>1942</v>
      </c>
      <c r="BF306" s="179" t="s">
        <v>901</v>
      </c>
      <c r="BG306" s="179" t="s">
        <v>901</v>
      </c>
      <c r="BH306" s="179" t="s">
        <v>901</v>
      </c>
      <c r="BI306" s="179" t="s">
        <v>901</v>
      </c>
      <c r="BJ306" s="179" t="s">
        <v>901</v>
      </c>
      <c r="BK306" s="179" t="s">
        <v>901</v>
      </c>
      <c r="BL306" s="179" t="s">
        <v>901</v>
      </c>
      <c r="BM306" s="179" t="s">
        <v>901</v>
      </c>
      <c r="BN306" s="179" t="s">
        <v>1820</v>
      </c>
      <c r="BO306" s="180">
        <v>6778</v>
      </c>
    </row>
    <row r="307" spans="52:67" ht="25.5">
      <c r="AZ307" s="179" t="s">
        <v>3162</v>
      </c>
      <c r="BA307" s="179" t="s">
        <v>3528</v>
      </c>
      <c r="BB307" s="179" t="s">
        <v>901</v>
      </c>
      <c r="BC307" s="179" t="s">
        <v>1943</v>
      </c>
      <c r="BD307" s="179" t="s">
        <v>1944</v>
      </c>
      <c r="BE307" s="179" t="s">
        <v>901</v>
      </c>
      <c r="BF307" s="179" t="s">
        <v>901</v>
      </c>
      <c r="BG307" s="179" t="s">
        <v>901</v>
      </c>
      <c r="BH307" s="179" t="s">
        <v>901</v>
      </c>
      <c r="BI307" s="179" t="s">
        <v>901</v>
      </c>
      <c r="BJ307" s="179" t="s">
        <v>901</v>
      </c>
      <c r="BK307" s="179" t="s">
        <v>901</v>
      </c>
      <c r="BL307" s="179" t="s">
        <v>901</v>
      </c>
      <c r="BM307" s="179" t="s">
        <v>901</v>
      </c>
      <c r="BN307" s="179" t="s">
        <v>1821</v>
      </c>
      <c r="BO307" s="180">
        <v>46577</v>
      </c>
    </row>
    <row r="308" spans="52:67" ht="38.25">
      <c r="AZ308" s="179" t="s">
        <v>3163</v>
      </c>
      <c r="BA308" s="179" t="s">
        <v>3529</v>
      </c>
      <c r="BB308" s="179" t="s">
        <v>901</v>
      </c>
      <c r="BC308" s="179" t="s">
        <v>1822</v>
      </c>
      <c r="BD308" s="179" t="s">
        <v>1945</v>
      </c>
      <c r="BE308" s="179" t="s">
        <v>1823</v>
      </c>
      <c r="BF308" s="179" t="s">
        <v>1824</v>
      </c>
      <c r="BG308" s="179" t="s">
        <v>901</v>
      </c>
      <c r="BH308" s="179" t="s">
        <v>901</v>
      </c>
      <c r="BI308" s="179" t="s">
        <v>901</v>
      </c>
      <c r="BJ308" s="179" t="s">
        <v>901</v>
      </c>
      <c r="BK308" s="179" t="s">
        <v>901</v>
      </c>
      <c r="BL308" s="179" t="s">
        <v>901</v>
      </c>
      <c r="BM308" s="179" t="s">
        <v>901</v>
      </c>
      <c r="BN308" s="179" t="s">
        <v>1825</v>
      </c>
      <c r="BO308" s="180">
        <v>3277</v>
      </c>
    </row>
    <row r="309" spans="52:67" ht="38.25">
      <c r="AZ309" s="179" t="s">
        <v>3164</v>
      </c>
      <c r="BA309" s="179" t="s">
        <v>3530</v>
      </c>
      <c r="BB309" s="179" t="s">
        <v>938</v>
      </c>
      <c r="BC309" s="179" t="s">
        <v>1946</v>
      </c>
      <c r="BD309" s="179" t="s">
        <v>1947</v>
      </c>
      <c r="BE309" s="179" t="s">
        <v>1948</v>
      </c>
      <c r="BF309" s="179" t="s">
        <v>901</v>
      </c>
      <c r="BG309" s="179" t="s">
        <v>901</v>
      </c>
      <c r="BH309" s="179" t="s">
        <v>901</v>
      </c>
      <c r="BI309" s="179" t="s">
        <v>901</v>
      </c>
      <c r="BJ309" s="179" t="s">
        <v>901</v>
      </c>
      <c r="BK309" s="179" t="s">
        <v>901</v>
      </c>
      <c r="BL309" s="179" t="s">
        <v>901</v>
      </c>
      <c r="BM309" s="179" t="s">
        <v>901</v>
      </c>
      <c r="BN309" s="179" t="s">
        <v>1826</v>
      </c>
      <c r="BO309" s="180">
        <v>7184</v>
      </c>
    </row>
    <row r="310" spans="52:67" ht="25.5">
      <c r="AZ310" s="179" t="s">
        <v>3165</v>
      </c>
      <c r="BA310" s="179" t="s">
        <v>3165</v>
      </c>
      <c r="BB310" s="179" t="s">
        <v>901</v>
      </c>
      <c r="BC310" s="179" t="s">
        <v>1949</v>
      </c>
      <c r="BD310" s="179" t="s">
        <v>1950</v>
      </c>
      <c r="BE310" s="179" t="s">
        <v>1278</v>
      </c>
      <c r="BF310" s="179" t="s">
        <v>901</v>
      </c>
      <c r="BG310" s="179" t="s">
        <v>901</v>
      </c>
      <c r="BH310" s="179" t="s">
        <v>901</v>
      </c>
      <c r="BI310" s="179" t="s">
        <v>901</v>
      </c>
      <c r="BJ310" s="179" t="s">
        <v>901</v>
      </c>
      <c r="BK310" s="179" t="s">
        <v>901</v>
      </c>
      <c r="BL310" s="179" t="s">
        <v>901</v>
      </c>
      <c r="BM310" s="179" t="s">
        <v>901</v>
      </c>
      <c r="BN310" s="179" t="s">
        <v>1827</v>
      </c>
      <c r="BO310" s="180">
        <v>5272</v>
      </c>
    </row>
    <row r="311" spans="52:67" ht="25.5">
      <c r="AZ311" s="179" t="s">
        <v>3166</v>
      </c>
      <c r="BA311" s="179" t="s">
        <v>3166</v>
      </c>
      <c r="BB311" s="179" t="s">
        <v>901</v>
      </c>
      <c r="BC311" s="179" t="s">
        <v>1279</v>
      </c>
      <c r="BD311" s="179" t="s">
        <v>1280</v>
      </c>
      <c r="BE311" s="179" t="s">
        <v>1281</v>
      </c>
      <c r="BF311" s="179" t="s">
        <v>901</v>
      </c>
      <c r="BG311" s="179" t="s">
        <v>901</v>
      </c>
      <c r="BH311" s="179" t="s">
        <v>901</v>
      </c>
      <c r="BI311" s="179" t="s">
        <v>901</v>
      </c>
      <c r="BJ311" s="179" t="s">
        <v>901</v>
      </c>
      <c r="BK311" s="179" t="s">
        <v>901</v>
      </c>
      <c r="BL311" s="179" t="s">
        <v>901</v>
      </c>
      <c r="BM311" s="179" t="s">
        <v>901</v>
      </c>
      <c r="BN311" s="179" t="s">
        <v>1282</v>
      </c>
      <c r="BO311" s="180">
        <v>2768</v>
      </c>
    </row>
    <row r="312" spans="52:67" ht="25.5">
      <c r="AZ312" s="179" t="s">
        <v>3167</v>
      </c>
      <c r="BA312" s="179" t="s">
        <v>3167</v>
      </c>
      <c r="BB312" s="179" t="s">
        <v>901</v>
      </c>
      <c r="BC312" s="179" t="s">
        <v>1283</v>
      </c>
      <c r="BD312" s="179" t="s">
        <v>1284</v>
      </c>
      <c r="BE312" s="179" t="s">
        <v>1285</v>
      </c>
      <c r="BF312" s="179" t="s">
        <v>901</v>
      </c>
      <c r="BG312" s="179" t="s">
        <v>901</v>
      </c>
      <c r="BH312" s="179" t="s">
        <v>901</v>
      </c>
      <c r="BI312" s="179" t="s">
        <v>901</v>
      </c>
      <c r="BJ312" s="179" t="s">
        <v>901</v>
      </c>
      <c r="BK312" s="179" t="s">
        <v>901</v>
      </c>
      <c r="BL312" s="179" t="s">
        <v>901</v>
      </c>
      <c r="BM312" s="179" t="s">
        <v>901</v>
      </c>
      <c r="BN312" s="179" t="s">
        <v>1828</v>
      </c>
      <c r="BO312" s="180">
        <v>2718</v>
      </c>
    </row>
    <row r="313" spans="52:67" ht="38.25">
      <c r="AZ313" s="179" t="s">
        <v>3168</v>
      </c>
      <c r="BA313" s="179" t="s">
        <v>3168</v>
      </c>
      <c r="BB313" s="179" t="s">
        <v>901</v>
      </c>
      <c r="BC313" s="179" t="s">
        <v>1286</v>
      </c>
      <c r="BD313" s="179" t="s">
        <v>1287</v>
      </c>
      <c r="BE313" s="179" t="s">
        <v>1288</v>
      </c>
      <c r="BF313" s="179" t="s">
        <v>901</v>
      </c>
      <c r="BG313" s="179" t="s">
        <v>901</v>
      </c>
      <c r="BH313" s="179" t="s">
        <v>901</v>
      </c>
      <c r="BI313" s="179" t="s">
        <v>901</v>
      </c>
      <c r="BJ313" s="179" t="s">
        <v>901</v>
      </c>
      <c r="BK313" s="179" t="s">
        <v>901</v>
      </c>
      <c r="BL313" s="179" t="s">
        <v>901</v>
      </c>
      <c r="BM313" s="179" t="s">
        <v>901</v>
      </c>
      <c r="BN313" s="179" t="s">
        <v>1829</v>
      </c>
      <c r="BO313" s="180">
        <v>3323</v>
      </c>
    </row>
    <row r="314" spans="52:67" ht="38.25">
      <c r="AZ314" s="179" t="s">
        <v>3169</v>
      </c>
      <c r="BA314" s="179" t="s">
        <v>3169</v>
      </c>
      <c r="BB314" s="179" t="s">
        <v>901</v>
      </c>
      <c r="BC314" s="179" t="s">
        <v>1289</v>
      </c>
      <c r="BD314" s="179" t="s">
        <v>1290</v>
      </c>
      <c r="BE314" s="179" t="s">
        <v>901</v>
      </c>
      <c r="BF314" s="179" t="s">
        <v>901</v>
      </c>
      <c r="BG314" s="179" t="s">
        <v>901</v>
      </c>
      <c r="BH314" s="179" t="s">
        <v>901</v>
      </c>
      <c r="BI314" s="179" t="s">
        <v>901</v>
      </c>
      <c r="BJ314" s="179" t="s">
        <v>901</v>
      </c>
      <c r="BK314" s="179" t="s">
        <v>901</v>
      </c>
      <c r="BL314" s="179" t="s">
        <v>901</v>
      </c>
      <c r="BM314" s="179" t="s">
        <v>901</v>
      </c>
      <c r="BN314" s="179" t="s">
        <v>1830</v>
      </c>
      <c r="BO314" s="180">
        <v>4121</v>
      </c>
    </row>
    <row r="315" spans="52:67" ht="25.5">
      <c r="AZ315" s="179" t="s">
        <v>3170</v>
      </c>
      <c r="BA315" s="179" t="s">
        <v>3170</v>
      </c>
      <c r="BB315" s="179" t="s">
        <v>901</v>
      </c>
      <c r="BC315" s="179" t="s">
        <v>1291</v>
      </c>
      <c r="BD315" s="179" t="s">
        <v>1292</v>
      </c>
      <c r="BE315" s="179" t="s">
        <v>901</v>
      </c>
      <c r="BF315" s="179" t="s">
        <v>901</v>
      </c>
      <c r="BG315" s="179" t="s">
        <v>901</v>
      </c>
      <c r="BH315" s="179" t="s">
        <v>901</v>
      </c>
      <c r="BI315" s="179" t="s">
        <v>901</v>
      </c>
      <c r="BJ315" s="179" t="s">
        <v>901</v>
      </c>
      <c r="BK315" s="179" t="s">
        <v>901</v>
      </c>
      <c r="BL315" s="179" t="s">
        <v>901</v>
      </c>
      <c r="BM315" s="179" t="s">
        <v>901</v>
      </c>
      <c r="BN315" s="179" t="s">
        <v>1831</v>
      </c>
      <c r="BO315" s="180">
        <v>5728</v>
      </c>
    </row>
    <row r="316" spans="52:67" ht="51">
      <c r="AZ316" s="179" t="s">
        <v>3171</v>
      </c>
      <c r="BA316" s="179" t="s">
        <v>1293</v>
      </c>
      <c r="BB316" s="179" t="s">
        <v>901</v>
      </c>
      <c r="BC316" s="179" t="s">
        <v>1294</v>
      </c>
      <c r="BD316" s="179" t="s">
        <v>1295</v>
      </c>
      <c r="BE316" s="179" t="s">
        <v>1296</v>
      </c>
      <c r="BF316" s="179" t="s">
        <v>901</v>
      </c>
      <c r="BG316" s="179" t="s">
        <v>901</v>
      </c>
      <c r="BH316" s="179" t="s">
        <v>901</v>
      </c>
      <c r="BI316" s="179" t="s">
        <v>901</v>
      </c>
      <c r="BJ316" s="179" t="s">
        <v>901</v>
      </c>
      <c r="BK316" s="179" t="s">
        <v>901</v>
      </c>
      <c r="BL316" s="179" t="s">
        <v>901</v>
      </c>
      <c r="BM316" s="179" t="s">
        <v>901</v>
      </c>
      <c r="BN316" s="179" t="s">
        <v>1832</v>
      </c>
      <c r="BO316" s="180">
        <v>11675</v>
      </c>
    </row>
    <row r="317" spans="52:67" ht="38.25">
      <c r="AZ317" s="179" t="s">
        <v>3172</v>
      </c>
      <c r="BA317" s="179" t="s">
        <v>3531</v>
      </c>
      <c r="BB317" s="179" t="s">
        <v>939</v>
      </c>
      <c r="BC317" s="179" t="s">
        <v>1297</v>
      </c>
      <c r="BD317" s="179" t="s">
        <v>1298</v>
      </c>
      <c r="BE317" s="179" t="s">
        <v>1299</v>
      </c>
      <c r="BF317" s="179" t="s">
        <v>901</v>
      </c>
      <c r="BG317" s="179" t="s">
        <v>901</v>
      </c>
      <c r="BH317" s="179" t="s">
        <v>901</v>
      </c>
      <c r="BI317" s="179" t="s">
        <v>901</v>
      </c>
      <c r="BJ317" s="179" t="s">
        <v>901</v>
      </c>
      <c r="BK317" s="179" t="s">
        <v>901</v>
      </c>
      <c r="BL317" s="179" t="s">
        <v>901</v>
      </c>
      <c r="BM317" s="179" t="s">
        <v>901</v>
      </c>
      <c r="BN317" s="179" t="s">
        <v>1833</v>
      </c>
      <c r="BO317" s="180">
        <v>246897</v>
      </c>
    </row>
    <row r="318" spans="52:67" ht="38.25">
      <c r="AZ318" s="179" t="s">
        <v>3173</v>
      </c>
      <c r="BA318" s="179" t="s">
        <v>3532</v>
      </c>
      <c r="BB318" s="179" t="s">
        <v>901</v>
      </c>
      <c r="BC318" s="179" t="s">
        <v>1834</v>
      </c>
      <c r="BD318" s="179" t="s">
        <v>1300</v>
      </c>
      <c r="BE318" s="179" t="s">
        <v>901</v>
      </c>
      <c r="BF318" s="179" t="s">
        <v>1835</v>
      </c>
      <c r="BG318" s="179" t="s">
        <v>901</v>
      </c>
      <c r="BH318" s="179" t="s">
        <v>901</v>
      </c>
      <c r="BI318" s="179" t="s">
        <v>901</v>
      </c>
      <c r="BJ318" s="179" t="s">
        <v>901</v>
      </c>
      <c r="BK318" s="179" t="s">
        <v>901</v>
      </c>
      <c r="BL318" s="179" t="s">
        <v>901</v>
      </c>
      <c r="BM318" s="179" t="s">
        <v>901</v>
      </c>
      <c r="BN318" s="179" t="s">
        <v>1836</v>
      </c>
      <c r="BO318" s="180">
        <v>14016</v>
      </c>
    </row>
    <row r="319" spans="52:67" ht="38.25">
      <c r="AZ319" s="179" t="s">
        <v>3174</v>
      </c>
      <c r="BA319" s="179" t="s">
        <v>3533</v>
      </c>
      <c r="BB319" s="179" t="s">
        <v>901</v>
      </c>
      <c r="BC319" s="179" t="s">
        <v>1301</v>
      </c>
      <c r="BD319" s="179" t="s">
        <v>1302</v>
      </c>
      <c r="BE319" s="179" t="s">
        <v>1303</v>
      </c>
      <c r="BF319" s="179" t="s">
        <v>901</v>
      </c>
      <c r="BG319" s="179" t="s">
        <v>901</v>
      </c>
      <c r="BH319" s="179" t="s">
        <v>901</v>
      </c>
      <c r="BI319" s="179" t="s">
        <v>901</v>
      </c>
      <c r="BJ319" s="179" t="s">
        <v>901</v>
      </c>
      <c r="BK319" s="179" t="s">
        <v>901</v>
      </c>
      <c r="BL319" s="179" t="s">
        <v>901</v>
      </c>
      <c r="BM319" s="179" t="s">
        <v>901</v>
      </c>
      <c r="BN319" s="179" t="s">
        <v>1837</v>
      </c>
      <c r="BO319" s="180">
        <v>1371</v>
      </c>
    </row>
    <row r="320" spans="52:67" ht="51">
      <c r="AZ320" s="179" t="s">
        <v>3175</v>
      </c>
      <c r="BA320" s="179" t="s">
        <v>3534</v>
      </c>
      <c r="BB320" s="179" t="s">
        <v>940</v>
      </c>
      <c r="BC320" s="179" t="s">
        <v>1304</v>
      </c>
      <c r="BD320" s="179" t="s">
        <v>1305</v>
      </c>
      <c r="BE320" s="179" t="s">
        <v>901</v>
      </c>
      <c r="BF320" s="179" t="s">
        <v>901</v>
      </c>
      <c r="BG320" s="179" t="s">
        <v>901</v>
      </c>
      <c r="BH320" s="179" t="s">
        <v>901</v>
      </c>
      <c r="BI320" s="179" t="s">
        <v>901</v>
      </c>
      <c r="BJ320" s="179" t="s">
        <v>901</v>
      </c>
      <c r="BK320" s="179" t="s">
        <v>901</v>
      </c>
      <c r="BL320" s="179" t="s">
        <v>901</v>
      </c>
      <c r="BM320" s="179" t="s">
        <v>901</v>
      </c>
      <c r="BN320" s="179" t="s">
        <v>1838</v>
      </c>
      <c r="BO320" s="180">
        <v>27971</v>
      </c>
    </row>
    <row r="321" spans="52:67" ht="38.25">
      <c r="AZ321" s="179" t="s">
        <v>3176</v>
      </c>
      <c r="BA321" s="179" t="s">
        <v>3176</v>
      </c>
      <c r="BB321" s="179" t="s">
        <v>901</v>
      </c>
      <c r="BC321" s="179" t="s">
        <v>2598</v>
      </c>
      <c r="BD321" s="179" t="s">
        <v>2599</v>
      </c>
      <c r="BE321" s="179" t="s">
        <v>2600</v>
      </c>
      <c r="BF321" s="179" t="s">
        <v>901</v>
      </c>
      <c r="BG321" s="179" t="s">
        <v>901</v>
      </c>
      <c r="BH321" s="179" t="s">
        <v>901</v>
      </c>
      <c r="BI321" s="179" t="s">
        <v>901</v>
      </c>
      <c r="BJ321" s="179" t="s">
        <v>901</v>
      </c>
      <c r="BK321" s="179" t="s">
        <v>901</v>
      </c>
      <c r="BL321" s="179" t="s">
        <v>901</v>
      </c>
      <c r="BM321" s="179" t="s">
        <v>901</v>
      </c>
      <c r="BN321" s="179" t="s">
        <v>1839</v>
      </c>
      <c r="BO321" s="180">
        <v>13622</v>
      </c>
    </row>
    <row r="322" spans="52:67" ht="25.5">
      <c r="AZ322" s="179" t="s">
        <v>3177</v>
      </c>
      <c r="BA322" s="179" t="s">
        <v>3535</v>
      </c>
      <c r="BB322" s="179" t="s">
        <v>901</v>
      </c>
      <c r="BC322" s="179" t="s">
        <v>2601</v>
      </c>
      <c r="BD322" s="179" t="s">
        <v>2602</v>
      </c>
      <c r="BE322" s="179" t="s">
        <v>1840</v>
      </c>
      <c r="BF322" s="179" t="s">
        <v>1840</v>
      </c>
      <c r="BG322" s="179" t="s">
        <v>901</v>
      </c>
      <c r="BH322" s="179" t="s">
        <v>901</v>
      </c>
      <c r="BI322" s="179" t="s">
        <v>901</v>
      </c>
      <c r="BJ322" s="179" t="s">
        <v>901</v>
      </c>
      <c r="BK322" s="179" t="s">
        <v>901</v>
      </c>
      <c r="BL322" s="179" t="s">
        <v>901</v>
      </c>
      <c r="BM322" s="179" t="s">
        <v>901</v>
      </c>
      <c r="BN322" s="179" t="s">
        <v>1841</v>
      </c>
      <c r="BO322" s="180">
        <v>10263</v>
      </c>
    </row>
    <row r="323" spans="52:67" ht="38.25">
      <c r="AZ323" s="179" t="s">
        <v>3178</v>
      </c>
      <c r="BA323" s="179" t="s">
        <v>3178</v>
      </c>
      <c r="BB323" s="179" t="s">
        <v>901</v>
      </c>
      <c r="BC323" s="179" t="s">
        <v>2603</v>
      </c>
      <c r="BD323" s="179" t="s">
        <v>2604</v>
      </c>
      <c r="BE323" s="179" t="s">
        <v>2605</v>
      </c>
      <c r="BF323" s="179" t="s">
        <v>901</v>
      </c>
      <c r="BG323" s="179" t="s">
        <v>901</v>
      </c>
      <c r="BH323" s="179" t="s">
        <v>901</v>
      </c>
      <c r="BI323" s="179" t="s">
        <v>901</v>
      </c>
      <c r="BJ323" s="179" t="s">
        <v>901</v>
      </c>
      <c r="BK323" s="179" t="s">
        <v>901</v>
      </c>
      <c r="BL323" s="179" t="s">
        <v>901</v>
      </c>
      <c r="BM323" s="179" t="s">
        <v>901</v>
      </c>
      <c r="BN323" s="179" t="s">
        <v>1842</v>
      </c>
      <c r="BO323" s="180">
        <v>4467</v>
      </c>
    </row>
    <row r="324" spans="52:67" ht="25.5">
      <c r="AZ324" s="179" t="s">
        <v>3179</v>
      </c>
      <c r="BA324" s="179" t="s">
        <v>3536</v>
      </c>
      <c r="BB324" s="179" t="s">
        <v>901</v>
      </c>
      <c r="BC324" s="179" t="s">
        <v>2606</v>
      </c>
      <c r="BD324" s="179" t="s">
        <v>2607</v>
      </c>
      <c r="BE324" s="179" t="s">
        <v>1843</v>
      </c>
      <c r="BF324" s="179" t="s">
        <v>901</v>
      </c>
      <c r="BG324" s="179" t="s">
        <v>901</v>
      </c>
      <c r="BH324" s="179" t="s">
        <v>901</v>
      </c>
      <c r="BI324" s="179" t="s">
        <v>901</v>
      </c>
      <c r="BJ324" s="179" t="s">
        <v>901</v>
      </c>
      <c r="BK324" s="179" t="s">
        <v>901</v>
      </c>
      <c r="BL324" s="179" t="s">
        <v>901</v>
      </c>
      <c r="BM324" s="179" t="s">
        <v>901</v>
      </c>
      <c r="BN324" s="179" t="s">
        <v>1844</v>
      </c>
      <c r="BO324" s="180">
        <v>18627</v>
      </c>
    </row>
    <row r="325" spans="52:67" ht="38.25">
      <c r="AZ325" s="179" t="s">
        <v>3180</v>
      </c>
      <c r="BA325" s="179" t="s">
        <v>3537</v>
      </c>
      <c r="BB325" s="179" t="s">
        <v>901</v>
      </c>
      <c r="BC325" s="179" t="s">
        <v>2608</v>
      </c>
      <c r="BD325" s="179" t="s">
        <v>2609</v>
      </c>
      <c r="BE325" s="179" t="s">
        <v>901</v>
      </c>
      <c r="BF325" s="179" t="s">
        <v>901</v>
      </c>
      <c r="BG325" s="179" t="s">
        <v>901</v>
      </c>
      <c r="BH325" s="179" t="s">
        <v>901</v>
      </c>
      <c r="BI325" s="179" t="s">
        <v>901</v>
      </c>
      <c r="BJ325" s="179" t="s">
        <v>901</v>
      </c>
      <c r="BK325" s="179" t="s">
        <v>901</v>
      </c>
      <c r="BL325" s="179" t="s">
        <v>901</v>
      </c>
      <c r="BM325" s="179" t="s">
        <v>901</v>
      </c>
      <c r="BN325" s="179" t="s">
        <v>1845</v>
      </c>
      <c r="BO325" s="180">
        <v>8527</v>
      </c>
    </row>
    <row r="326" spans="52:67" ht="25.5">
      <c r="AZ326" s="179" t="s">
        <v>3181</v>
      </c>
      <c r="BA326" s="179" t="s">
        <v>3181</v>
      </c>
      <c r="BB326" s="179" t="s">
        <v>901</v>
      </c>
      <c r="BC326" s="179" t="s">
        <v>2610</v>
      </c>
      <c r="BD326" s="179" t="s">
        <v>2611</v>
      </c>
      <c r="BE326" s="179" t="s">
        <v>901</v>
      </c>
      <c r="BF326" s="179" t="s">
        <v>901</v>
      </c>
      <c r="BG326" s="179" t="s">
        <v>901</v>
      </c>
      <c r="BH326" s="179" t="s">
        <v>901</v>
      </c>
      <c r="BI326" s="179" t="s">
        <v>901</v>
      </c>
      <c r="BJ326" s="179" t="s">
        <v>901</v>
      </c>
      <c r="BK326" s="179" t="s">
        <v>901</v>
      </c>
      <c r="BL326" s="179" t="s">
        <v>901</v>
      </c>
      <c r="BM326" s="179" t="s">
        <v>901</v>
      </c>
      <c r="BN326" s="179" t="s">
        <v>1846</v>
      </c>
      <c r="BO326" s="180">
        <v>4152</v>
      </c>
    </row>
    <row r="327" spans="52:67" ht="38.25">
      <c r="AZ327" s="179" t="s">
        <v>3182</v>
      </c>
      <c r="BA327" s="179" t="s">
        <v>3182</v>
      </c>
      <c r="BB327" s="179" t="s">
        <v>901</v>
      </c>
      <c r="BC327" s="179" t="s">
        <v>2612</v>
      </c>
      <c r="BD327" s="179" t="s">
        <v>2613</v>
      </c>
      <c r="BE327" s="179" t="s">
        <v>901</v>
      </c>
      <c r="BF327" s="179" t="s">
        <v>901</v>
      </c>
      <c r="BG327" s="179" t="s">
        <v>901</v>
      </c>
      <c r="BH327" s="179" t="s">
        <v>901</v>
      </c>
      <c r="BI327" s="179" t="s">
        <v>901</v>
      </c>
      <c r="BJ327" s="179" t="s">
        <v>901</v>
      </c>
      <c r="BK327" s="179" t="s">
        <v>901</v>
      </c>
      <c r="BL327" s="179" t="s">
        <v>901</v>
      </c>
      <c r="BM327" s="179" t="s">
        <v>901</v>
      </c>
      <c r="BN327" s="179" t="s">
        <v>1847</v>
      </c>
      <c r="BO327" s="180">
        <v>6656</v>
      </c>
    </row>
    <row r="328" spans="52:67" ht="51">
      <c r="AZ328" s="179" t="s">
        <v>3183</v>
      </c>
      <c r="BA328" s="179" t="s">
        <v>3538</v>
      </c>
      <c r="BB328" s="179" t="s">
        <v>901</v>
      </c>
      <c r="BC328" s="179" t="s">
        <v>1848</v>
      </c>
      <c r="BD328" s="179" t="s">
        <v>2614</v>
      </c>
      <c r="BE328" s="179" t="s">
        <v>2615</v>
      </c>
      <c r="BF328" s="179" t="s">
        <v>901</v>
      </c>
      <c r="BG328" s="179" t="s">
        <v>901</v>
      </c>
      <c r="BH328" s="179" t="s">
        <v>901</v>
      </c>
      <c r="BI328" s="179" t="s">
        <v>901</v>
      </c>
      <c r="BJ328" s="179" t="s">
        <v>901</v>
      </c>
      <c r="BK328" s="179" t="s">
        <v>901</v>
      </c>
      <c r="BL328" s="179" t="s">
        <v>901</v>
      </c>
      <c r="BM328" s="179" t="s">
        <v>901</v>
      </c>
      <c r="BN328" s="179" t="s">
        <v>1849</v>
      </c>
      <c r="BO328" s="180">
        <v>46997</v>
      </c>
    </row>
    <row r="329" spans="52:67" ht="25.5">
      <c r="AZ329" s="179" t="s">
        <v>3184</v>
      </c>
      <c r="BA329" s="179" t="s">
        <v>2616</v>
      </c>
      <c r="BB329" s="179" t="s">
        <v>901</v>
      </c>
      <c r="BC329" s="179" t="s">
        <v>2617</v>
      </c>
      <c r="BD329" s="179" t="s">
        <v>2618</v>
      </c>
      <c r="BE329" s="179" t="s">
        <v>2619</v>
      </c>
      <c r="BF329" s="179" t="s">
        <v>2619</v>
      </c>
      <c r="BG329" s="179" t="s">
        <v>901</v>
      </c>
      <c r="BH329" s="179" t="s">
        <v>901</v>
      </c>
      <c r="BI329" s="179" t="s">
        <v>901</v>
      </c>
      <c r="BJ329" s="179" t="s">
        <v>901</v>
      </c>
      <c r="BK329" s="179" t="s">
        <v>901</v>
      </c>
      <c r="BL329" s="179" t="s">
        <v>901</v>
      </c>
      <c r="BM329" s="179" t="s">
        <v>901</v>
      </c>
      <c r="BN329" s="179" t="s">
        <v>1850</v>
      </c>
      <c r="BO329" s="180">
        <v>7463</v>
      </c>
    </row>
    <row r="330" spans="52:67" ht="38.25">
      <c r="AZ330" s="179" t="s">
        <v>3185</v>
      </c>
      <c r="BA330" s="179" t="s">
        <v>3185</v>
      </c>
      <c r="BB330" s="179" t="s">
        <v>901</v>
      </c>
      <c r="BC330" s="179" t="s">
        <v>2620</v>
      </c>
      <c r="BD330" s="179" t="s">
        <v>2621</v>
      </c>
      <c r="BE330" s="179" t="s">
        <v>2622</v>
      </c>
      <c r="BF330" s="179" t="s">
        <v>901</v>
      </c>
      <c r="BG330" s="179" t="s">
        <v>901</v>
      </c>
      <c r="BH330" s="179" t="s">
        <v>901</v>
      </c>
      <c r="BI330" s="179" t="s">
        <v>901</v>
      </c>
      <c r="BJ330" s="179" t="s">
        <v>901</v>
      </c>
      <c r="BK330" s="179" t="s">
        <v>901</v>
      </c>
      <c r="BL330" s="179" t="s">
        <v>901</v>
      </c>
      <c r="BM330" s="179" t="s">
        <v>901</v>
      </c>
      <c r="BN330" s="179" t="s">
        <v>1851</v>
      </c>
      <c r="BO330" s="180">
        <v>6385</v>
      </c>
    </row>
    <row r="331" spans="52:67" ht="51">
      <c r="AZ331" s="179" t="s">
        <v>3186</v>
      </c>
      <c r="BA331" s="179" t="s">
        <v>3539</v>
      </c>
      <c r="BB331" s="179" t="s">
        <v>941</v>
      </c>
      <c r="BC331" s="179" t="s">
        <v>2623</v>
      </c>
      <c r="BD331" s="179" t="s">
        <v>2624</v>
      </c>
      <c r="BE331" s="179" t="s">
        <v>2625</v>
      </c>
      <c r="BF331" s="179" t="s">
        <v>901</v>
      </c>
      <c r="BG331" s="179" t="s">
        <v>901</v>
      </c>
      <c r="BH331" s="179" t="s">
        <v>901</v>
      </c>
      <c r="BI331" s="179" t="s">
        <v>901</v>
      </c>
      <c r="BJ331" s="179" t="s">
        <v>901</v>
      </c>
      <c r="BK331" s="179" t="s">
        <v>901</v>
      </c>
      <c r="BL331" s="179" t="s">
        <v>901</v>
      </c>
      <c r="BM331" s="179" t="s">
        <v>901</v>
      </c>
      <c r="BN331" s="179" t="s">
        <v>1181</v>
      </c>
      <c r="BO331" s="180">
        <v>9238</v>
      </c>
    </row>
    <row r="332" spans="52:67" ht="25.5">
      <c r="AZ332" s="179" t="s">
        <v>3187</v>
      </c>
      <c r="BA332" s="179" t="s">
        <v>3187</v>
      </c>
      <c r="BB332" s="179" t="s">
        <v>901</v>
      </c>
      <c r="BC332" s="179" t="s">
        <v>2626</v>
      </c>
      <c r="BD332" s="179" t="s">
        <v>2627</v>
      </c>
      <c r="BE332" s="179" t="s">
        <v>2628</v>
      </c>
      <c r="BF332" s="179" t="s">
        <v>901</v>
      </c>
      <c r="BG332" s="179" t="s">
        <v>901</v>
      </c>
      <c r="BH332" s="179" t="s">
        <v>901</v>
      </c>
      <c r="BI332" s="179" t="s">
        <v>901</v>
      </c>
      <c r="BJ332" s="179" t="s">
        <v>901</v>
      </c>
      <c r="BK332" s="179" t="s">
        <v>901</v>
      </c>
      <c r="BL332" s="179" t="s">
        <v>901</v>
      </c>
      <c r="BM332" s="179" t="s">
        <v>901</v>
      </c>
      <c r="BN332" s="179" t="s">
        <v>1182</v>
      </c>
      <c r="BO332" s="180">
        <v>6880</v>
      </c>
    </row>
    <row r="333" spans="52:67" ht="25.5">
      <c r="AZ333" s="179" t="s">
        <v>3188</v>
      </c>
      <c r="BA333" s="179" t="s">
        <v>3188</v>
      </c>
      <c r="BB333" s="179" t="s">
        <v>901</v>
      </c>
      <c r="BC333" s="179" t="s">
        <v>2629</v>
      </c>
      <c r="BD333" s="179" t="s">
        <v>2630</v>
      </c>
      <c r="BE333" s="179" t="s">
        <v>2631</v>
      </c>
      <c r="BF333" s="179" t="s">
        <v>901</v>
      </c>
      <c r="BG333" s="179" t="s">
        <v>901</v>
      </c>
      <c r="BH333" s="179" t="s">
        <v>901</v>
      </c>
      <c r="BI333" s="179" t="s">
        <v>901</v>
      </c>
      <c r="BJ333" s="179" t="s">
        <v>901</v>
      </c>
      <c r="BK333" s="179" t="s">
        <v>901</v>
      </c>
      <c r="BL333" s="179" t="s">
        <v>901</v>
      </c>
      <c r="BM333" s="179" t="s">
        <v>901</v>
      </c>
      <c r="BN333" s="179" t="s">
        <v>1183</v>
      </c>
      <c r="BO333" s="180">
        <v>5633</v>
      </c>
    </row>
    <row r="334" spans="52:67" ht="51">
      <c r="AZ334" s="179" t="s">
        <v>3189</v>
      </c>
      <c r="BA334" s="179" t="s">
        <v>2632</v>
      </c>
      <c r="BB334" s="179" t="s">
        <v>901</v>
      </c>
      <c r="BC334" s="179" t="s">
        <v>1184</v>
      </c>
      <c r="BD334" s="179" t="s">
        <v>2633</v>
      </c>
      <c r="BE334" s="179" t="s">
        <v>2634</v>
      </c>
      <c r="BF334" s="179" t="s">
        <v>2634</v>
      </c>
      <c r="BG334" s="179" t="s">
        <v>901</v>
      </c>
      <c r="BH334" s="179" t="s">
        <v>901</v>
      </c>
      <c r="BI334" s="179" t="s">
        <v>901</v>
      </c>
      <c r="BJ334" s="179" t="s">
        <v>901</v>
      </c>
      <c r="BK334" s="179" t="s">
        <v>901</v>
      </c>
      <c r="BL334" s="179" t="s">
        <v>901</v>
      </c>
      <c r="BM334" s="179" t="s">
        <v>901</v>
      </c>
      <c r="BN334" s="179" t="s">
        <v>1185</v>
      </c>
      <c r="BO334" s="180">
        <v>9563</v>
      </c>
    </row>
    <row r="335" spans="52:67" ht="25.5">
      <c r="AZ335" s="179" t="s">
        <v>3190</v>
      </c>
      <c r="BA335" s="179" t="s">
        <v>3190</v>
      </c>
      <c r="BB335" s="179" t="s">
        <v>901</v>
      </c>
      <c r="BC335" s="179" t="s">
        <v>2635</v>
      </c>
      <c r="BD335" s="179" t="s">
        <v>2636</v>
      </c>
      <c r="BE335" s="179" t="s">
        <v>901</v>
      </c>
      <c r="BF335" s="179" t="s">
        <v>901</v>
      </c>
      <c r="BG335" s="179" t="s">
        <v>901</v>
      </c>
      <c r="BH335" s="179" t="s">
        <v>901</v>
      </c>
      <c r="BI335" s="179" t="s">
        <v>901</v>
      </c>
      <c r="BJ335" s="179" t="s">
        <v>901</v>
      </c>
      <c r="BK335" s="179" t="s">
        <v>901</v>
      </c>
      <c r="BL335" s="179" t="s">
        <v>901</v>
      </c>
      <c r="BM335" s="179" t="s">
        <v>901</v>
      </c>
      <c r="BN335" s="179" t="s">
        <v>1186</v>
      </c>
      <c r="BO335" s="180">
        <v>5161</v>
      </c>
    </row>
    <row r="336" spans="52:67" ht="25.5">
      <c r="AZ336" s="179" t="s">
        <v>3191</v>
      </c>
      <c r="BA336" s="179" t="s">
        <v>3191</v>
      </c>
      <c r="BB336" s="179" t="s">
        <v>901</v>
      </c>
      <c r="BC336" s="179" t="s">
        <v>2637</v>
      </c>
      <c r="BD336" s="179" t="s">
        <v>2638</v>
      </c>
      <c r="BE336" s="179" t="s">
        <v>901</v>
      </c>
      <c r="BF336" s="179" t="s">
        <v>901</v>
      </c>
      <c r="BG336" s="179" t="s">
        <v>901</v>
      </c>
      <c r="BH336" s="179" t="s">
        <v>901</v>
      </c>
      <c r="BI336" s="179" t="s">
        <v>901</v>
      </c>
      <c r="BJ336" s="179" t="s">
        <v>901</v>
      </c>
      <c r="BK336" s="179" t="s">
        <v>901</v>
      </c>
      <c r="BL336" s="179" t="s">
        <v>901</v>
      </c>
      <c r="BM336" s="179" t="s">
        <v>901</v>
      </c>
      <c r="BN336" s="179" t="s">
        <v>1187</v>
      </c>
      <c r="BO336" s="180">
        <v>21054</v>
      </c>
    </row>
    <row r="337" spans="52:67" ht="38.25">
      <c r="AZ337" s="179" t="s">
        <v>3192</v>
      </c>
      <c r="BA337" s="179" t="s">
        <v>3192</v>
      </c>
      <c r="BB337" s="179" t="s">
        <v>901</v>
      </c>
      <c r="BC337" s="179" t="s">
        <v>2639</v>
      </c>
      <c r="BD337" s="179" t="s">
        <v>2640</v>
      </c>
      <c r="BE337" s="179" t="s">
        <v>901</v>
      </c>
      <c r="BF337" s="179" t="s">
        <v>901</v>
      </c>
      <c r="BG337" s="179" t="s">
        <v>901</v>
      </c>
      <c r="BH337" s="179" t="s">
        <v>901</v>
      </c>
      <c r="BI337" s="179" t="s">
        <v>901</v>
      </c>
      <c r="BJ337" s="179" t="s">
        <v>901</v>
      </c>
      <c r="BK337" s="179" t="s">
        <v>901</v>
      </c>
      <c r="BL337" s="179" t="s">
        <v>901</v>
      </c>
      <c r="BM337" s="179" t="s">
        <v>901</v>
      </c>
      <c r="BN337" s="179" t="s">
        <v>1188</v>
      </c>
      <c r="BO337" s="180">
        <v>7247</v>
      </c>
    </row>
    <row r="338" spans="52:67" ht="38.25">
      <c r="AZ338" s="179" t="s">
        <v>3193</v>
      </c>
      <c r="BA338" s="179" t="s">
        <v>3193</v>
      </c>
      <c r="BB338" s="179" t="s">
        <v>901</v>
      </c>
      <c r="BC338" s="179" t="s">
        <v>2641</v>
      </c>
      <c r="BD338" s="179" t="s">
        <v>2642</v>
      </c>
      <c r="BE338" s="179" t="s">
        <v>2643</v>
      </c>
      <c r="BF338" s="179" t="s">
        <v>2643</v>
      </c>
      <c r="BG338" s="179" t="s">
        <v>901</v>
      </c>
      <c r="BH338" s="179" t="s">
        <v>901</v>
      </c>
      <c r="BI338" s="179" t="s">
        <v>901</v>
      </c>
      <c r="BJ338" s="179" t="s">
        <v>901</v>
      </c>
      <c r="BK338" s="179" t="s">
        <v>901</v>
      </c>
      <c r="BL338" s="179" t="s">
        <v>901</v>
      </c>
      <c r="BM338" s="179" t="s">
        <v>901</v>
      </c>
      <c r="BN338" s="179" t="s">
        <v>1189</v>
      </c>
      <c r="BO338" s="180">
        <v>6539</v>
      </c>
    </row>
    <row r="339" spans="52:67" ht="25.5">
      <c r="AZ339" s="179" t="s">
        <v>3194</v>
      </c>
      <c r="BA339" s="179" t="s">
        <v>3194</v>
      </c>
      <c r="BB339" s="179" t="s">
        <v>901</v>
      </c>
      <c r="BC339" s="179" t="s">
        <v>1190</v>
      </c>
      <c r="BD339" s="179" t="s">
        <v>2644</v>
      </c>
      <c r="BE339" s="179" t="s">
        <v>1191</v>
      </c>
      <c r="BF339" s="179" t="s">
        <v>901</v>
      </c>
      <c r="BG339" s="179" t="s">
        <v>901</v>
      </c>
      <c r="BH339" s="179" t="s">
        <v>901</v>
      </c>
      <c r="BI339" s="179" t="s">
        <v>901</v>
      </c>
      <c r="BJ339" s="179" t="s">
        <v>901</v>
      </c>
      <c r="BK339" s="179" t="s">
        <v>901</v>
      </c>
      <c r="BL339" s="179" t="s">
        <v>901</v>
      </c>
      <c r="BM339" s="179" t="s">
        <v>901</v>
      </c>
      <c r="BN339" s="179" t="s">
        <v>1192</v>
      </c>
      <c r="BO339" s="180">
        <v>10077</v>
      </c>
    </row>
    <row r="340" spans="52:67" ht="38.25">
      <c r="AZ340" s="179" t="s">
        <v>3195</v>
      </c>
      <c r="BA340" s="179" t="s">
        <v>3195</v>
      </c>
      <c r="BB340" s="179" t="s">
        <v>901</v>
      </c>
      <c r="BC340" s="179" t="s">
        <v>2645</v>
      </c>
      <c r="BD340" s="179" t="s">
        <v>2646</v>
      </c>
      <c r="BE340" s="179" t="s">
        <v>901</v>
      </c>
      <c r="BF340" s="179" t="s">
        <v>901</v>
      </c>
      <c r="BG340" s="179" t="s">
        <v>901</v>
      </c>
      <c r="BH340" s="179" t="s">
        <v>901</v>
      </c>
      <c r="BI340" s="179" t="s">
        <v>901</v>
      </c>
      <c r="BJ340" s="179" t="s">
        <v>901</v>
      </c>
      <c r="BK340" s="179" t="s">
        <v>901</v>
      </c>
      <c r="BL340" s="179" t="s">
        <v>901</v>
      </c>
      <c r="BM340" s="179" t="s">
        <v>901</v>
      </c>
      <c r="BN340" s="179" t="s">
        <v>1193</v>
      </c>
      <c r="BO340" s="180">
        <v>132843</v>
      </c>
    </row>
    <row r="341" spans="52:67" ht="38.25">
      <c r="AZ341" s="179" t="s">
        <v>3196</v>
      </c>
      <c r="BA341" s="179" t="s">
        <v>633</v>
      </c>
      <c r="BB341" s="179" t="s">
        <v>942</v>
      </c>
      <c r="BC341" s="179" t="s">
        <v>2647</v>
      </c>
      <c r="BD341" s="179" t="s">
        <v>2648</v>
      </c>
      <c r="BE341" s="179" t="s">
        <v>2649</v>
      </c>
      <c r="BF341" s="179" t="s">
        <v>901</v>
      </c>
      <c r="BG341" s="179" t="s">
        <v>901</v>
      </c>
      <c r="BH341" s="179" t="s">
        <v>901</v>
      </c>
      <c r="BI341" s="179" t="s">
        <v>901</v>
      </c>
      <c r="BJ341" s="179" t="s">
        <v>901</v>
      </c>
      <c r="BK341" s="179" t="s">
        <v>901</v>
      </c>
      <c r="BL341" s="179" t="s">
        <v>901</v>
      </c>
      <c r="BM341" s="179" t="s">
        <v>901</v>
      </c>
      <c r="BN341" s="179" t="s">
        <v>1194</v>
      </c>
      <c r="BO341" s="180">
        <v>3296</v>
      </c>
    </row>
    <row r="342" spans="52:67" ht="38.25">
      <c r="AZ342" s="179" t="s">
        <v>3197</v>
      </c>
      <c r="BA342" s="179" t="s">
        <v>2650</v>
      </c>
      <c r="BB342" s="179" t="s">
        <v>901</v>
      </c>
      <c r="BC342" s="179" t="s">
        <v>2651</v>
      </c>
      <c r="BD342" s="179" t="s">
        <v>2652</v>
      </c>
      <c r="BE342" s="179" t="s">
        <v>901</v>
      </c>
      <c r="BF342" s="179" t="s">
        <v>901</v>
      </c>
      <c r="BG342" s="179" t="s">
        <v>901</v>
      </c>
      <c r="BH342" s="179" t="s">
        <v>901</v>
      </c>
      <c r="BI342" s="179" t="s">
        <v>901</v>
      </c>
      <c r="BJ342" s="179" t="s">
        <v>901</v>
      </c>
      <c r="BK342" s="179" t="s">
        <v>901</v>
      </c>
      <c r="BL342" s="179" t="s">
        <v>901</v>
      </c>
      <c r="BM342" s="179" t="s">
        <v>901</v>
      </c>
      <c r="BN342" s="179" t="s">
        <v>1195</v>
      </c>
      <c r="BO342" s="180">
        <v>2755</v>
      </c>
    </row>
    <row r="343" spans="52:67" ht="38.25">
      <c r="AZ343" s="179" t="s">
        <v>3198</v>
      </c>
      <c r="BA343" s="179" t="s">
        <v>2653</v>
      </c>
      <c r="BB343" s="179" t="s">
        <v>901</v>
      </c>
      <c r="BC343" s="179" t="s">
        <v>2654</v>
      </c>
      <c r="BD343" s="179" t="s">
        <v>2655</v>
      </c>
      <c r="BE343" s="179" t="s">
        <v>901</v>
      </c>
      <c r="BF343" s="179" t="s">
        <v>901</v>
      </c>
      <c r="BG343" s="179" t="s">
        <v>901</v>
      </c>
      <c r="BH343" s="179" t="s">
        <v>901</v>
      </c>
      <c r="BI343" s="179" t="s">
        <v>901</v>
      </c>
      <c r="BJ343" s="179" t="s">
        <v>901</v>
      </c>
      <c r="BK343" s="179" t="s">
        <v>901</v>
      </c>
      <c r="BL343" s="179" t="s">
        <v>901</v>
      </c>
      <c r="BM343" s="179" t="s">
        <v>901</v>
      </c>
      <c r="BN343" s="179" t="s">
        <v>1196</v>
      </c>
      <c r="BO343" s="180">
        <v>9322</v>
      </c>
    </row>
    <row r="344" spans="52:67" ht="38.25">
      <c r="AZ344" s="179" t="s">
        <v>3199</v>
      </c>
      <c r="BA344" s="179" t="s">
        <v>3199</v>
      </c>
      <c r="BB344" s="179" t="s">
        <v>901</v>
      </c>
      <c r="BC344" s="179" t="s">
        <v>2656</v>
      </c>
      <c r="BD344" s="179" t="s">
        <v>2657</v>
      </c>
      <c r="BE344" s="179" t="s">
        <v>901</v>
      </c>
      <c r="BF344" s="179" t="s">
        <v>901</v>
      </c>
      <c r="BG344" s="179" t="s">
        <v>901</v>
      </c>
      <c r="BH344" s="179" t="s">
        <v>901</v>
      </c>
      <c r="BI344" s="179" t="s">
        <v>901</v>
      </c>
      <c r="BJ344" s="179" t="s">
        <v>901</v>
      </c>
      <c r="BK344" s="179" t="s">
        <v>901</v>
      </c>
      <c r="BL344" s="179" t="s">
        <v>901</v>
      </c>
      <c r="BM344" s="179" t="s">
        <v>901</v>
      </c>
      <c r="BN344" s="179" t="s">
        <v>1197</v>
      </c>
      <c r="BO344" s="180">
        <v>24269</v>
      </c>
    </row>
    <row r="345" spans="52:67" ht="25.5">
      <c r="AZ345" s="179" t="s">
        <v>3200</v>
      </c>
      <c r="BA345" s="179" t="s">
        <v>634</v>
      </c>
      <c r="BB345" s="179" t="s">
        <v>901</v>
      </c>
      <c r="BC345" s="179" t="s">
        <v>2658</v>
      </c>
      <c r="BD345" s="179" t="s">
        <v>2659</v>
      </c>
      <c r="BE345" s="179" t="s">
        <v>2660</v>
      </c>
      <c r="BF345" s="179" t="s">
        <v>2660</v>
      </c>
      <c r="BG345" s="179" t="s">
        <v>901</v>
      </c>
      <c r="BH345" s="179" t="s">
        <v>901</v>
      </c>
      <c r="BI345" s="179" t="s">
        <v>901</v>
      </c>
      <c r="BJ345" s="179" t="s">
        <v>901</v>
      </c>
      <c r="BK345" s="179" t="s">
        <v>901</v>
      </c>
      <c r="BL345" s="179" t="s">
        <v>901</v>
      </c>
      <c r="BM345" s="179" t="s">
        <v>901</v>
      </c>
      <c r="BN345" s="179" t="s">
        <v>2661</v>
      </c>
      <c r="BO345" s="180">
        <v>7353</v>
      </c>
    </row>
    <row r="346" spans="52:67" ht="25.5">
      <c r="AZ346" s="179" t="s">
        <v>3201</v>
      </c>
      <c r="BA346" s="179" t="s">
        <v>3201</v>
      </c>
      <c r="BB346" s="179" t="s">
        <v>901</v>
      </c>
      <c r="BC346" s="179" t="s">
        <v>2662</v>
      </c>
      <c r="BD346" s="179" t="s">
        <v>4814</v>
      </c>
      <c r="BE346" s="179" t="s">
        <v>4815</v>
      </c>
      <c r="BF346" s="179" t="s">
        <v>901</v>
      </c>
      <c r="BG346" s="179" t="s">
        <v>901</v>
      </c>
      <c r="BH346" s="179" t="s">
        <v>901</v>
      </c>
      <c r="BI346" s="179" t="s">
        <v>901</v>
      </c>
      <c r="BJ346" s="179" t="s">
        <v>901</v>
      </c>
      <c r="BK346" s="179" t="s">
        <v>901</v>
      </c>
      <c r="BL346" s="179" t="s">
        <v>901</v>
      </c>
      <c r="BM346" s="179" t="s">
        <v>901</v>
      </c>
      <c r="BN346" s="179" t="s">
        <v>1198</v>
      </c>
      <c r="BO346" s="180">
        <v>8269</v>
      </c>
    </row>
    <row r="347" spans="52:67" ht="38.25">
      <c r="AZ347" s="179" t="s">
        <v>3202</v>
      </c>
      <c r="BA347" s="179" t="s">
        <v>635</v>
      </c>
      <c r="BB347" s="179" t="s">
        <v>943</v>
      </c>
      <c r="BC347" s="179" t="s">
        <v>4816</v>
      </c>
      <c r="BD347" s="179" t="s">
        <v>4817</v>
      </c>
      <c r="BE347" s="179" t="s">
        <v>4818</v>
      </c>
      <c r="BF347" s="179" t="s">
        <v>4818</v>
      </c>
      <c r="BG347" s="179" t="s">
        <v>901</v>
      </c>
      <c r="BH347" s="179" t="s">
        <v>901</v>
      </c>
      <c r="BI347" s="179" t="s">
        <v>901</v>
      </c>
      <c r="BJ347" s="179" t="s">
        <v>901</v>
      </c>
      <c r="BK347" s="179" t="s">
        <v>901</v>
      </c>
      <c r="BL347" s="179" t="s">
        <v>901</v>
      </c>
      <c r="BM347" s="179" t="s">
        <v>4819</v>
      </c>
      <c r="BN347" s="179" t="s">
        <v>1199</v>
      </c>
      <c r="BO347" s="180">
        <v>5059</v>
      </c>
    </row>
    <row r="348" spans="52:67" ht="51">
      <c r="AZ348" s="179" t="s">
        <v>3203</v>
      </c>
      <c r="BA348" s="179" t="s">
        <v>4820</v>
      </c>
      <c r="BB348" s="179" t="s">
        <v>901</v>
      </c>
      <c r="BC348" s="179" t="s">
        <v>4821</v>
      </c>
      <c r="BD348" s="179" t="s">
        <v>901</v>
      </c>
      <c r="BE348" s="179" t="s">
        <v>4822</v>
      </c>
      <c r="BF348" s="179" t="s">
        <v>901</v>
      </c>
      <c r="BG348" s="179" t="s">
        <v>901</v>
      </c>
      <c r="BH348" s="179" t="s">
        <v>901</v>
      </c>
      <c r="BI348" s="179" t="s">
        <v>901</v>
      </c>
      <c r="BJ348" s="179" t="s">
        <v>901</v>
      </c>
      <c r="BK348" s="179" t="s">
        <v>901</v>
      </c>
      <c r="BL348" s="179" t="s">
        <v>901</v>
      </c>
      <c r="BM348" s="179" t="s">
        <v>901</v>
      </c>
      <c r="BN348" s="179" t="s">
        <v>4823</v>
      </c>
      <c r="BO348" s="180">
        <v>10000</v>
      </c>
    </row>
    <row r="349" spans="52:67" ht="38.25">
      <c r="AZ349" s="179" t="s">
        <v>3204</v>
      </c>
      <c r="BA349" s="179" t="s">
        <v>636</v>
      </c>
      <c r="BB349" s="179" t="s">
        <v>944</v>
      </c>
      <c r="BC349" s="179" t="s">
        <v>4824</v>
      </c>
      <c r="BD349" s="179" t="s">
        <v>4825</v>
      </c>
      <c r="BE349" s="179" t="s">
        <v>4826</v>
      </c>
      <c r="BF349" s="179" t="s">
        <v>4827</v>
      </c>
      <c r="BG349" s="179" t="s">
        <v>901</v>
      </c>
      <c r="BH349" s="179" t="s">
        <v>901</v>
      </c>
      <c r="BI349" s="179" t="s">
        <v>901</v>
      </c>
      <c r="BJ349" s="179" t="s">
        <v>901</v>
      </c>
      <c r="BK349" s="179" t="s">
        <v>901</v>
      </c>
      <c r="BL349" s="179" t="s">
        <v>901</v>
      </c>
      <c r="BM349" s="179" t="s">
        <v>901</v>
      </c>
      <c r="BN349" s="179" t="s">
        <v>4828</v>
      </c>
      <c r="BO349" s="180">
        <v>5897</v>
      </c>
    </row>
    <row r="350" spans="52:67" ht="51">
      <c r="AZ350" s="179" t="s">
        <v>3205</v>
      </c>
      <c r="BA350" s="179" t="s">
        <v>637</v>
      </c>
      <c r="BB350" s="179" t="s">
        <v>945</v>
      </c>
      <c r="BC350" s="179" t="s">
        <v>1200</v>
      </c>
      <c r="BD350" s="179" t="s">
        <v>4829</v>
      </c>
      <c r="BE350" s="179" t="s">
        <v>1201</v>
      </c>
      <c r="BF350" s="179" t="s">
        <v>1202</v>
      </c>
      <c r="BG350" s="179" t="s">
        <v>901</v>
      </c>
      <c r="BH350" s="179" t="s">
        <v>901</v>
      </c>
      <c r="BI350" s="179" t="s">
        <v>901</v>
      </c>
      <c r="BJ350" s="179" t="s">
        <v>901</v>
      </c>
      <c r="BK350" s="179" t="s">
        <v>901</v>
      </c>
      <c r="BL350" s="179" t="s">
        <v>1203</v>
      </c>
      <c r="BM350" s="179" t="s">
        <v>1204</v>
      </c>
      <c r="BN350" s="179" t="s">
        <v>1205</v>
      </c>
      <c r="BO350" s="180">
        <v>6444</v>
      </c>
    </row>
    <row r="351" spans="52:67" ht="38.25">
      <c r="AZ351" s="179" t="s">
        <v>3206</v>
      </c>
      <c r="BA351" s="179" t="s">
        <v>3206</v>
      </c>
      <c r="BB351" s="179" t="s">
        <v>901</v>
      </c>
      <c r="BC351" s="179" t="s">
        <v>4830</v>
      </c>
      <c r="BD351" s="179" t="s">
        <v>4831</v>
      </c>
      <c r="BE351" s="179" t="s">
        <v>4832</v>
      </c>
      <c r="BF351" s="179" t="s">
        <v>901</v>
      </c>
      <c r="BG351" s="179" t="s">
        <v>901</v>
      </c>
      <c r="BH351" s="179" t="s">
        <v>901</v>
      </c>
      <c r="BI351" s="179" t="s">
        <v>901</v>
      </c>
      <c r="BJ351" s="179" t="s">
        <v>901</v>
      </c>
      <c r="BK351" s="179" t="s">
        <v>901</v>
      </c>
      <c r="BL351" s="179" t="s">
        <v>901</v>
      </c>
      <c r="BM351" s="179" t="s">
        <v>901</v>
      </c>
      <c r="BN351" s="179" t="s">
        <v>1206</v>
      </c>
      <c r="BO351" s="180">
        <v>7426</v>
      </c>
    </row>
    <row r="352" spans="52:67" ht="25.5">
      <c r="AZ352" s="179" t="s">
        <v>3207</v>
      </c>
      <c r="BA352" s="179" t="s">
        <v>3207</v>
      </c>
      <c r="BB352" s="179" t="s">
        <v>901</v>
      </c>
      <c r="BC352" s="179" t="s">
        <v>4833</v>
      </c>
      <c r="BD352" s="179" t="s">
        <v>4834</v>
      </c>
      <c r="BE352" s="179" t="s">
        <v>901</v>
      </c>
      <c r="BF352" s="179" t="s">
        <v>901</v>
      </c>
      <c r="BG352" s="179" t="s">
        <v>901</v>
      </c>
      <c r="BH352" s="179" t="s">
        <v>901</v>
      </c>
      <c r="BI352" s="179" t="s">
        <v>901</v>
      </c>
      <c r="BJ352" s="179" t="s">
        <v>901</v>
      </c>
      <c r="BK352" s="179" t="s">
        <v>901</v>
      </c>
      <c r="BL352" s="179" t="s">
        <v>901</v>
      </c>
      <c r="BM352" s="179" t="s">
        <v>901</v>
      </c>
      <c r="BN352" s="179" t="s">
        <v>1207</v>
      </c>
      <c r="BO352" s="180">
        <v>5387</v>
      </c>
    </row>
    <row r="353" spans="52:67" ht="38.25">
      <c r="AZ353" s="179" t="s">
        <v>3208</v>
      </c>
      <c r="BA353" s="179" t="s">
        <v>638</v>
      </c>
      <c r="BB353" s="179" t="s">
        <v>946</v>
      </c>
      <c r="BC353" s="179" t="s">
        <v>4835</v>
      </c>
      <c r="BD353" s="179" t="s">
        <v>4836</v>
      </c>
      <c r="BE353" s="179" t="s">
        <v>901</v>
      </c>
      <c r="BF353" s="179" t="s">
        <v>901</v>
      </c>
      <c r="BG353" s="179" t="s">
        <v>901</v>
      </c>
      <c r="BH353" s="179" t="s">
        <v>901</v>
      </c>
      <c r="BI353" s="179" t="s">
        <v>901</v>
      </c>
      <c r="BJ353" s="179" t="s">
        <v>901</v>
      </c>
      <c r="BK353" s="179" t="s">
        <v>901</v>
      </c>
      <c r="BL353" s="179" t="s">
        <v>901</v>
      </c>
      <c r="BM353" s="179" t="s">
        <v>901</v>
      </c>
      <c r="BN353" s="179" t="s">
        <v>1208</v>
      </c>
      <c r="BO353" s="180">
        <v>2492</v>
      </c>
    </row>
    <row r="354" spans="52:67" ht="25.5">
      <c r="AZ354" s="179" t="s">
        <v>3209</v>
      </c>
      <c r="BA354" s="179" t="s">
        <v>639</v>
      </c>
      <c r="BB354" s="179" t="s">
        <v>947</v>
      </c>
      <c r="BC354" s="179" t="s">
        <v>4837</v>
      </c>
      <c r="BD354" s="179" t="s">
        <v>4838</v>
      </c>
      <c r="BE354" s="179" t="s">
        <v>901</v>
      </c>
      <c r="BF354" s="179" t="s">
        <v>901</v>
      </c>
      <c r="BG354" s="179" t="s">
        <v>901</v>
      </c>
      <c r="BH354" s="179" t="s">
        <v>901</v>
      </c>
      <c r="BI354" s="179" t="s">
        <v>901</v>
      </c>
      <c r="BJ354" s="179" t="s">
        <v>901</v>
      </c>
      <c r="BK354" s="179" t="s">
        <v>901</v>
      </c>
      <c r="BL354" s="179" t="s">
        <v>901</v>
      </c>
      <c r="BM354" s="179" t="s">
        <v>901</v>
      </c>
      <c r="BN354" s="179" t="s">
        <v>1209</v>
      </c>
      <c r="BO354" s="180">
        <v>24883</v>
      </c>
    </row>
    <row r="355" spans="52:67" ht="38.25">
      <c r="AZ355" s="179" t="s">
        <v>3210</v>
      </c>
      <c r="BA355" s="179" t="s">
        <v>3210</v>
      </c>
      <c r="BB355" s="179" t="s">
        <v>901</v>
      </c>
      <c r="BC355" s="179" t="s">
        <v>4839</v>
      </c>
      <c r="BD355" s="179" t="s">
        <v>4840</v>
      </c>
      <c r="BE355" s="179" t="s">
        <v>901</v>
      </c>
      <c r="BF355" s="179" t="s">
        <v>901</v>
      </c>
      <c r="BG355" s="179" t="s">
        <v>901</v>
      </c>
      <c r="BH355" s="179" t="s">
        <v>901</v>
      </c>
      <c r="BI355" s="179" t="s">
        <v>901</v>
      </c>
      <c r="BJ355" s="179" t="s">
        <v>901</v>
      </c>
      <c r="BK355" s="179" t="s">
        <v>901</v>
      </c>
      <c r="BL355" s="179" t="s">
        <v>901</v>
      </c>
      <c r="BM355" s="179" t="s">
        <v>901</v>
      </c>
      <c r="BN355" s="179" t="s">
        <v>1210</v>
      </c>
      <c r="BO355" s="180">
        <v>5193</v>
      </c>
    </row>
    <row r="356" spans="52:67" ht="25.5">
      <c r="AZ356" s="179" t="s">
        <v>3211</v>
      </c>
      <c r="BA356" s="179" t="s">
        <v>3211</v>
      </c>
      <c r="BB356" s="179" t="s">
        <v>901</v>
      </c>
      <c r="BC356" s="179" t="s">
        <v>4841</v>
      </c>
      <c r="BD356" s="179" t="s">
        <v>4842</v>
      </c>
      <c r="BE356" s="179" t="s">
        <v>901</v>
      </c>
      <c r="BF356" s="179" t="s">
        <v>901</v>
      </c>
      <c r="BG356" s="179" t="s">
        <v>901</v>
      </c>
      <c r="BH356" s="179" t="s">
        <v>901</v>
      </c>
      <c r="BI356" s="179" t="s">
        <v>901</v>
      </c>
      <c r="BJ356" s="179" t="s">
        <v>901</v>
      </c>
      <c r="BK356" s="179" t="s">
        <v>901</v>
      </c>
      <c r="BL356" s="179" t="s">
        <v>901</v>
      </c>
      <c r="BM356" s="179" t="s">
        <v>901</v>
      </c>
      <c r="BN356" s="179" t="s">
        <v>1211</v>
      </c>
      <c r="BO356" s="180">
        <v>6086</v>
      </c>
    </row>
    <row r="357" spans="52:67" ht="25.5">
      <c r="AZ357" s="179" t="s">
        <v>3212</v>
      </c>
      <c r="BA357" s="179" t="s">
        <v>3212</v>
      </c>
      <c r="BB357" s="179" t="s">
        <v>901</v>
      </c>
      <c r="BC357" s="179" t="s">
        <v>4255</v>
      </c>
      <c r="BD357" s="179" t="s">
        <v>4256</v>
      </c>
      <c r="BE357" s="179" t="s">
        <v>901</v>
      </c>
      <c r="BF357" s="179" t="s">
        <v>901</v>
      </c>
      <c r="BG357" s="179" t="s">
        <v>901</v>
      </c>
      <c r="BH357" s="179" t="s">
        <v>901</v>
      </c>
      <c r="BI357" s="179" t="s">
        <v>901</v>
      </c>
      <c r="BJ357" s="179" t="s">
        <v>901</v>
      </c>
      <c r="BK357" s="179" t="s">
        <v>901</v>
      </c>
      <c r="BL357" s="179" t="s">
        <v>901</v>
      </c>
      <c r="BM357" s="179" t="s">
        <v>901</v>
      </c>
      <c r="BN357" s="179" t="s">
        <v>1212</v>
      </c>
      <c r="BO357" s="180">
        <v>14527</v>
      </c>
    </row>
    <row r="358" spans="52:67" ht="25.5">
      <c r="AZ358" s="179" t="s">
        <v>3213</v>
      </c>
      <c r="BA358" s="179" t="s">
        <v>3213</v>
      </c>
      <c r="BB358" s="179" t="s">
        <v>901</v>
      </c>
      <c r="BC358" s="179" t="s">
        <v>4257</v>
      </c>
      <c r="BD358" s="179" t="s">
        <v>4258</v>
      </c>
      <c r="BE358" s="179" t="s">
        <v>4259</v>
      </c>
      <c r="BF358" s="179" t="s">
        <v>901</v>
      </c>
      <c r="BG358" s="179" t="s">
        <v>901</v>
      </c>
      <c r="BH358" s="179" t="s">
        <v>901</v>
      </c>
      <c r="BI358" s="179" t="s">
        <v>901</v>
      </c>
      <c r="BJ358" s="179" t="s">
        <v>901</v>
      </c>
      <c r="BK358" s="179" t="s">
        <v>901</v>
      </c>
      <c r="BL358" s="179" t="s">
        <v>901</v>
      </c>
      <c r="BM358" s="179" t="s">
        <v>901</v>
      </c>
      <c r="BN358" s="179" t="s">
        <v>1213</v>
      </c>
      <c r="BO358" s="180">
        <v>16275</v>
      </c>
    </row>
    <row r="359" spans="52:67" ht="38.25">
      <c r="AZ359" s="179" t="s">
        <v>3214</v>
      </c>
      <c r="BA359" s="179" t="s">
        <v>640</v>
      </c>
      <c r="BB359" s="179" t="s">
        <v>948</v>
      </c>
      <c r="BC359" s="179" t="s">
        <v>4260</v>
      </c>
      <c r="BD359" s="179" t="s">
        <v>4261</v>
      </c>
      <c r="BE359" s="179" t="s">
        <v>4262</v>
      </c>
      <c r="BF359" s="179" t="s">
        <v>4263</v>
      </c>
      <c r="BG359" s="179" t="s">
        <v>901</v>
      </c>
      <c r="BH359" s="179" t="s">
        <v>901</v>
      </c>
      <c r="BI359" s="179" t="s">
        <v>901</v>
      </c>
      <c r="BJ359" s="179" t="s">
        <v>901</v>
      </c>
      <c r="BK359" s="179" t="s">
        <v>901</v>
      </c>
      <c r="BL359" s="179" t="s">
        <v>901</v>
      </c>
      <c r="BM359" s="179" t="s">
        <v>901</v>
      </c>
      <c r="BN359" s="179" t="s">
        <v>1214</v>
      </c>
      <c r="BO359" s="180">
        <v>212376</v>
      </c>
    </row>
    <row r="360" spans="52:67" ht="38.25">
      <c r="AZ360" s="179" t="s">
        <v>3215</v>
      </c>
      <c r="BA360" s="179" t="s">
        <v>4264</v>
      </c>
      <c r="BB360" s="179" t="s">
        <v>901</v>
      </c>
      <c r="BC360" s="179" t="s">
        <v>4265</v>
      </c>
      <c r="BD360" s="179" t="s">
        <v>4266</v>
      </c>
      <c r="BE360" s="179" t="s">
        <v>4267</v>
      </c>
      <c r="BF360" s="179" t="s">
        <v>4268</v>
      </c>
      <c r="BG360" s="179" t="s">
        <v>901</v>
      </c>
      <c r="BH360" s="179" t="s">
        <v>901</v>
      </c>
      <c r="BI360" s="179" t="s">
        <v>901</v>
      </c>
      <c r="BJ360" s="179" t="s">
        <v>901</v>
      </c>
      <c r="BK360" s="179" t="s">
        <v>901</v>
      </c>
      <c r="BL360" s="179" t="s">
        <v>901</v>
      </c>
      <c r="BM360" s="179" t="s">
        <v>4269</v>
      </c>
      <c r="BN360" s="179" t="s">
        <v>1215</v>
      </c>
      <c r="BO360" s="180">
        <v>4027</v>
      </c>
    </row>
    <row r="361" spans="52:67" ht="25.5">
      <c r="AZ361" s="179" t="s">
        <v>3216</v>
      </c>
      <c r="BA361" s="179" t="s">
        <v>3216</v>
      </c>
      <c r="BB361" s="179" t="s">
        <v>901</v>
      </c>
      <c r="BC361" s="179" t="s">
        <v>4270</v>
      </c>
      <c r="BD361" s="179" t="s">
        <v>4271</v>
      </c>
      <c r="BE361" s="179" t="s">
        <v>901</v>
      </c>
      <c r="BF361" s="179" t="s">
        <v>901</v>
      </c>
      <c r="BG361" s="179" t="s">
        <v>901</v>
      </c>
      <c r="BH361" s="179" t="s">
        <v>901</v>
      </c>
      <c r="BI361" s="179" t="s">
        <v>901</v>
      </c>
      <c r="BJ361" s="179" t="s">
        <v>901</v>
      </c>
      <c r="BK361" s="179" t="s">
        <v>901</v>
      </c>
      <c r="BL361" s="179" t="s">
        <v>901</v>
      </c>
      <c r="BM361" s="179" t="s">
        <v>901</v>
      </c>
      <c r="BN361" s="179" t="s">
        <v>1216</v>
      </c>
      <c r="BO361" s="180">
        <v>8656</v>
      </c>
    </row>
    <row r="362" spans="52:67" ht="38.25">
      <c r="AZ362" s="179" t="s">
        <v>3217</v>
      </c>
      <c r="BA362" s="179" t="s">
        <v>3217</v>
      </c>
      <c r="BB362" s="179" t="s">
        <v>901</v>
      </c>
      <c r="BC362" s="179" t="s">
        <v>4272</v>
      </c>
      <c r="BD362" s="179" t="s">
        <v>4273</v>
      </c>
      <c r="BE362" s="179" t="s">
        <v>901</v>
      </c>
      <c r="BF362" s="179" t="s">
        <v>901</v>
      </c>
      <c r="BG362" s="179" t="s">
        <v>901</v>
      </c>
      <c r="BH362" s="179" t="s">
        <v>901</v>
      </c>
      <c r="BI362" s="179" t="s">
        <v>901</v>
      </c>
      <c r="BJ362" s="179" t="s">
        <v>901</v>
      </c>
      <c r="BK362" s="179" t="s">
        <v>901</v>
      </c>
      <c r="BL362" s="179" t="s">
        <v>901</v>
      </c>
      <c r="BM362" s="179" t="s">
        <v>901</v>
      </c>
      <c r="BN362" s="179" t="s">
        <v>1217</v>
      </c>
      <c r="BO362" s="180">
        <v>5883</v>
      </c>
    </row>
    <row r="363" spans="52:67" ht="38.25">
      <c r="AZ363" s="179" t="s">
        <v>3218</v>
      </c>
      <c r="BA363" s="179" t="s">
        <v>641</v>
      </c>
      <c r="BB363" s="179" t="s">
        <v>901</v>
      </c>
      <c r="BC363" s="179" t="s">
        <v>4274</v>
      </c>
      <c r="BD363" s="179" t="s">
        <v>4275</v>
      </c>
      <c r="BE363" s="179" t="s">
        <v>4276</v>
      </c>
      <c r="BF363" s="179" t="s">
        <v>4276</v>
      </c>
      <c r="BG363" s="179" t="s">
        <v>901</v>
      </c>
      <c r="BH363" s="179" t="s">
        <v>901</v>
      </c>
      <c r="BI363" s="179" t="s">
        <v>901</v>
      </c>
      <c r="BJ363" s="179" t="s">
        <v>901</v>
      </c>
      <c r="BK363" s="179" t="s">
        <v>901</v>
      </c>
      <c r="BL363" s="179" t="s">
        <v>901</v>
      </c>
      <c r="BM363" s="179" t="s">
        <v>901</v>
      </c>
      <c r="BN363" s="179" t="s">
        <v>1218</v>
      </c>
      <c r="BO363" s="180">
        <v>97963</v>
      </c>
    </row>
    <row r="364" spans="52:67" ht="25.5">
      <c r="AZ364" s="179" t="s">
        <v>3219</v>
      </c>
      <c r="BA364" s="179" t="s">
        <v>3219</v>
      </c>
      <c r="BB364" s="179" t="s">
        <v>901</v>
      </c>
      <c r="BC364" s="179" t="s">
        <v>4277</v>
      </c>
      <c r="BD364" s="179" t="s">
        <v>4278</v>
      </c>
      <c r="BE364" s="179" t="s">
        <v>4279</v>
      </c>
      <c r="BF364" s="179" t="s">
        <v>901</v>
      </c>
      <c r="BG364" s="179" t="s">
        <v>901</v>
      </c>
      <c r="BH364" s="179" t="s">
        <v>901</v>
      </c>
      <c r="BI364" s="179" t="s">
        <v>901</v>
      </c>
      <c r="BJ364" s="179" t="s">
        <v>901</v>
      </c>
      <c r="BK364" s="179" t="s">
        <v>901</v>
      </c>
      <c r="BL364" s="179" t="s">
        <v>901</v>
      </c>
      <c r="BM364" s="179" t="s">
        <v>901</v>
      </c>
      <c r="BN364" s="179" t="s">
        <v>1219</v>
      </c>
      <c r="BO364" s="180">
        <v>9804</v>
      </c>
    </row>
    <row r="365" spans="52:67" ht="25.5">
      <c r="AZ365" s="179" t="s">
        <v>3220</v>
      </c>
      <c r="BA365" s="179" t="s">
        <v>642</v>
      </c>
      <c r="BB365" s="179" t="s">
        <v>901</v>
      </c>
      <c r="BC365" s="179" t="s">
        <v>4280</v>
      </c>
      <c r="BD365" s="179" t="s">
        <v>4281</v>
      </c>
      <c r="BE365" s="179" t="s">
        <v>4282</v>
      </c>
      <c r="BF365" s="179" t="s">
        <v>4282</v>
      </c>
      <c r="BG365" s="179" t="s">
        <v>901</v>
      </c>
      <c r="BH365" s="179" t="s">
        <v>901</v>
      </c>
      <c r="BI365" s="179" t="s">
        <v>901</v>
      </c>
      <c r="BJ365" s="179" t="s">
        <v>901</v>
      </c>
      <c r="BK365" s="179" t="s">
        <v>901</v>
      </c>
      <c r="BL365" s="179" t="s">
        <v>901</v>
      </c>
      <c r="BM365" s="179" t="s">
        <v>4283</v>
      </c>
      <c r="BN365" s="179" t="s">
        <v>1220</v>
      </c>
      <c r="BO365" s="180">
        <v>37675</v>
      </c>
    </row>
    <row r="366" spans="52:67" ht="25.5">
      <c r="AZ366" s="179" t="s">
        <v>3221</v>
      </c>
      <c r="BA366" s="179" t="s">
        <v>3221</v>
      </c>
      <c r="BB366" s="179" t="s">
        <v>901</v>
      </c>
      <c r="BC366" s="179" t="s">
        <v>4284</v>
      </c>
      <c r="BD366" s="179" t="s">
        <v>4285</v>
      </c>
      <c r="BE366" s="179" t="s">
        <v>901</v>
      </c>
      <c r="BF366" s="179" t="s">
        <v>901</v>
      </c>
      <c r="BG366" s="179" t="s">
        <v>901</v>
      </c>
      <c r="BH366" s="179" t="s">
        <v>901</v>
      </c>
      <c r="BI366" s="179" t="s">
        <v>901</v>
      </c>
      <c r="BJ366" s="179" t="s">
        <v>901</v>
      </c>
      <c r="BK366" s="179" t="s">
        <v>901</v>
      </c>
      <c r="BL366" s="179" t="s">
        <v>901</v>
      </c>
      <c r="BM366" s="179" t="s">
        <v>901</v>
      </c>
      <c r="BN366" s="179" t="s">
        <v>1221</v>
      </c>
      <c r="BO366" s="180">
        <v>4558</v>
      </c>
    </row>
    <row r="367" spans="52:67" ht="38.25">
      <c r="AZ367" s="179" t="s">
        <v>3222</v>
      </c>
      <c r="BA367" s="179" t="s">
        <v>3222</v>
      </c>
      <c r="BB367" s="179" t="s">
        <v>901</v>
      </c>
      <c r="BC367" s="179" t="s">
        <v>4286</v>
      </c>
      <c r="BD367" s="179" t="s">
        <v>4287</v>
      </c>
      <c r="BE367" s="179" t="s">
        <v>4288</v>
      </c>
      <c r="BF367" s="179" t="s">
        <v>901</v>
      </c>
      <c r="BG367" s="179" t="s">
        <v>901</v>
      </c>
      <c r="BH367" s="179" t="s">
        <v>901</v>
      </c>
      <c r="BI367" s="179" t="s">
        <v>901</v>
      </c>
      <c r="BJ367" s="179" t="s">
        <v>901</v>
      </c>
      <c r="BK367" s="179" t="s">
        <v>901</v>
      </c>
      <c r="BL367" s="179" t="s">
        <v>901</v>
      </c>
      <c r="BM367" s="179" t="s">
        <v>901</v>
      </c>
      <c r="BN367" s="179" t="s">
        <v>1222</v>
      </c>
      <c r="BO367" s="180">
        <v>17460</v>
      </c>
    </row>
    <row r="368" spans="52:67" ht="38.25">
      <c r="AZ368" s="179" t="s">
        <v>3223</v>
      </c>
      <c r="BA368" s="179" t="s">
        <v>3223</v>
      </c>
      <c r="BB368" s="179" t="s">
        <v>901</v>
      </c>
      <c r="BC368" s="179" t="s">
        <v>4289</v>
      </c>
      <c r="BD368" s="179" t="s">
        <v>4290</v>
      </c>
      <c r="BE368" s="179" t="s">
        <v>2127</v>
      </c>
      <c r="BF368" s="179" t="s">
        <v>901</v>
      </c>
      <c r="BG368" s="179" t="s">
        <v>901</v>
      </c>
      <c r="BH368" s="179" t="s">
        <v>901</v>
      </c>
      <c r="BI368" s="179" t="s">
        <v>901</v>
      </c>
      <c r="BJ368" s="179" t="s">
        <v>901</v>
      </c>
      <c r="BK368" s="179" t="s">
        <v>901</v>
      </c>
      <c r="BL368" s="179" t="s">
        <v>901</v>
      </c>
      <c r="BM368" s="179" t="s">
        <v>901</v>
      </c>
      <c r="BN368" s="179" t="s">
        <v>1223</v>
      </c>
      <c r="BO368" s="180">
        <v>11297</v>
      </c>
    </row>
    <row r="369" spans="52:67" ht="25.5">
      <c r="AZ369" s="179" t="s">
        <v>3224</v>
      </c>
      <c r="BA369" s="179" t="s">
        <v>2128</v>
      </c>
      <c r="BB369" s="179" t="s">
        <v>901</v>
      </c>
      <c r="BC369" s="179" t="s">
        <v>2129</v>
      </c>
      <c r="BD369" s="179" t="s">
        <v>2130</v>
      </c>
      <c r="BE369" s="179" t="s">
        <v>2131</v>
      </c>
      <c r="BF369" s="179" t="s">
        <v>2131</v>
      </c>
      <c r="BG369" s="179" t="s">
        <v>901</v>
      </c>
      <c r="BH369" s="179" t="s">
        <v>901</v>
      </c>
      <c r="BI369" s="179" t="s">
        <v>901</v>
      </c>
      <c r="BJ369" s="179" t="s">
        <v>901</v>
      </c>
      <c r="BK369" s="179" t="s">
        <v>901</v>
      </c>
      <c r="BL369" s="179" t="s">
        <v>901</v>
      </c>
      <c r="BM369" s="179" t="s">
        <v>901</v>
      </c>
      <c r="BN369" s="179" t="s">
        <v>1224</v>
      </c>
      <c r="BO369" s="180">
        <v>10694</v>
      </c>
    </row>
    <row r="370" spans="52:67" ht="25.5">
      <c r="AZ370" s="179" t="s">
        <v>3225</v>
      </c>
      <c r="BA370" s="179" t="s">
        <v>643</v>
      </c>
      <c r="BB370" s="179" t="s">
        <v>949</v>
      </c>
      <c r="BC370" s="179" t="s">
        <v>2132</v>
      </c>
      <c r="BD370" s="179" t="s">
        <v>2133</v>
      </c>
      <c r="BE370" s="179" t="s">
        <v>2134</v>
      </c>
      <c r="BF370" s="179" t="s">
        <v>901</v>
      </c>
      <c r="BG370" s="179" t="s">
        <v>901</v>
      </c>
      <c r="BH370" s="179" t="s">
        <v>901</v>
      </c>
      <c r="BI370" s="179" t="s">
        <v>901</v>
      </c>
      <c r="BJ370" s="179" t="s">
        <v>901</v>
      </c>
      <c r="BK370" s="179" t="s">
        <v>901</v>
      </c>
      <c r="BL370" s="179" t="s">
        <v>901</v>
      </c>
      <c r="BM370" s="179" t="s">
        <v>901</v>
      </c>
      <c r="BN370" s="179" t="s">
        <v>1225</v>
      </c>
      <c r="BO370" s="180">
        <v>84071</v>
      </c>
    </row>
    <row r="371" spans="52:67" ht="25.5">
      <c r="AZ371" s="179" t="s">
        <v>3226</v>
      </c>
      <c r="BA371" s="179" t="s">
        <v>644</v>
      </c>
      <c r="BB371" s="179" t="s">
        <v>950</v>
      </c>
      <c r="BC371" s="179" t="s">
        <v>2135</v>
      </c>
      <c r="BD371" s="179" t="s">
        <v>2136</v>
      </c>
      <c r="BE371" s="179" t="s">
        <v>2137</v>
      </c>
      <c r="BF371" s="179" t="s">
        <v>901</v>
      </c>
      <c r="BG371" s="179" t="s">
        <v>901</v>
      </c>
      <c r="BH371" s="179" t="s">
        <v>901</v>
      </c>
      <c r="BI371" s="179" t="s">
        <v>901</v>
      </c>
      <c r="BJ371" s="179" t="s">
        <v>901</v>
      </c>
      <c r="BK371" s="179" t="s">
        <v>901</v>
      </c>
      <c r="BL371" s="179" t="s">
        <v>901</v>
      </c>
      <c r="BM371" s="179" t="s">
        <v>901</v>
      </c>
      <c r="BN371" s="179" t="s">
        <v>1226</v>
      </c>
      <c r="BO371" s="180">
        <v>29170</v>
      </c>
    </row>
    <row r="372" spans="52:67" ht="38.25">
      <c r="AZ372" s="179" t="s">
        <v>3227</v>
      </c>
      <c r="BA372" s="179" t="s">
        <v>3227</v>
      </c>
      <c r="BB372" s="179" t="s">
        <v>901</v>
      </c>
      <c r="BC372" s="179" t="s">
        <v>2138</v>
      </c>
      <c r="BD372" s="179" t="s">
        <v>2139</v>
      </c>
      <c r="BE372" s="179" t="s">
        <v>2140</v>
      </c>
      <c r="BF372" s="179" t="s">
        <v>901</v>
      </c>
      <c r="BG372" s="179" t="s">
        <v>901</v>
      </c>
      <c r="BH372" s="179" t="s">
        <v>901</v>
      </c>
      <c r="BI372" s="179" t="s">
        <v>901</v>
      </c>
      <c r="BJ372" s="179" t="s">
        <v>901</v>
      </c>
      <c r="BK372" s="179" t="s">
        <v>901</v>
      </c>
      <c r="BL372" s="179" t="s">
        <v>901</v>
      </c>
      <c r="BM372" s="179" t="s">
        <v>901</v>
      </c>
      <c r="BN372" s="179" t="s">
        <v>1227</v>
      </c>
      <c r="BO372" s="180">
        <v>3789</v>
      </c>
    </row>
    <row r="373" spans="52:67" ht="38.25">
      <c r="AZ373" s="179" t="s">
        <v>3228</v>
      </c>
      <c r="BA373" s="179" t="s">
        <v>3228</v>
      </c>
      <c r="BB373" s="179" t="s">
        <v>901</v>
      </c>
      <c r="BC373" s="179" t="s">
        <v>2141</v>
      </c>
      <c r="BD373" s="179" t="s">
        <v>2142</v>
      </c>
      <c r="BE373" s="179" t="s">
        <v>901</v>
      </c>
      <c r="BF373" s="179" t="s">
        <v>901</v>
      </c>
      <c r="BG373" s="179" t="s">
        <v>901</v>
      </c>
      <c r="BH373" s="179" t="s">
        <v>901</v>
      </c>
      <c r="BI373" s="179" t="s">
        <v>901</v>
      </c>
      <c r="BJ373" s="179" t="s">
        <v>901</v>
      </c>
      <c r="BK373" s="179" t="s">
        <v>901</v>
      </c>
      <c r="BL373" s="179" t="s">
        <v>901</v>
      </c>
      <c r="BM373" s="179" t="s">
        <v>901</v>
      </c>
      <c r="BN373" s="179" t="s">
        <v>1228</v>
      </c>
      <c r="BO373" s="180">
        <v>22503</v>
      </c>
    </row>
    <row r="374" spans="52:67" ht="25.5">
      <c r="AZ374" s="179" t="s">
        <v>3229</v>
      </c>
      <c r="BA374" s="179" t="s">
        <v>3229</v>
      </c>
      <c r="BB374" s="179" t="s">
        <v>901</v>
      </c>
      <c r="BC374" s="179" t="s">
        <v>2143</v>
      </c>
      <c r="BD374" s="179" t="s">
        <v>2144</v>
      </c>
      <c r="BE374" s="179" t="s">
        <v>901</v>
      </c>
      <c r="BF374" s="179" t="s">
        <v>901</v>
      </c>
      <c r="BG374" s="179" t="s">
        <v>901</v>
      </c>
      <c r="BH374" s="179" t="s">
        <v>901</v>
      </c>
      <c r="BI374" s="179" t="s">
        <v>901</v>
      </c>
      <c r="BJ374" s="179" t="s">
        <v>901</v>
      </c>
      <c r="BK374" s="179" t="s">
        <v>901</v>
      </c>
      <c r="BL374" s="179" t="s">
        <v>901</v>
      </c>
      <c r="BM374" s="179" t="s">
        <v>901</v>
      </c>
      <c r="BN374" s="179" t="s">
        <v>1229</v>
      </c>
      <c r="BO374" s="180">
        <v>2592</v>
      </c>
    </row>
    <row r="375" spans="52:67" ht="51">
      <c r="AZ375" s="179" t="s">
        <v>3230</v>
      </c>
      <c r="BA375" s="179" t="s">
        <v>3230</v>
      </c>
      <c r="BB375" s="179" t="s">
        <v>901</v>
      </c>
      <c r="BC375" s="179" t="s">
        <v>2145</v>
      </c>
      <c r="BD375" s="179" t="s">
        <v>2146</v>
      </c>
      <c r="BE375" s="179" t="s">
        <v>901</v>
      </c>
      <c r="BF375" s="179" t="s">
        <v>901</v>
      </c>
      <c r="BG375" s="179" t="s">
        <v>901</v>
      </c>
      <c r="BH375" s="179" t="s">
        <v>901</v>
      </c>
      <c r="BI375" s="179" t="s">
        <v>901</v>
      </c>
      <c r="BJ375" s="179" t="s">
        <v>901</v>
      </c>
      <c r="BK375" s="179" t="s">
        <v>901</v>
      </c>
      <c r="BL375" s="179" t="s">
        <v>901</v>
      </c>
      <c r="BM375" s="179" t="s">
        <v>901</v>
      </c>
      <c r="BN375" s="179" t="s">
        <v>1230</v>
      </c>
      <c r="BO375" s="180">
        <v>10715</v>
      </c>
    </row>
    <row r="376" spans="52:67" ht="51">
      <c r="AZ376" s="179" t="s">
        <v>3231</v>
      </c>
      <c r="BA376" s="179" t="s">
        <v>3231</v>
      </c>
      <c r="BB376" s="179" t="s">
        <v>901</v>
      </c>
      <c r="BC376" s="179" t="s">
        <v>2147</v>
      </c>
      <c r="BD376" s="179" t="s">
        <v>2148</v>
      </c>
      <c r="BE376" s="179" t="s">
        <v>2149</v>
      </c>
      <c r="BF376" s="179" t="s">
        <v>901</v>
      </c>
      <c r="BG376" s="179" t="s">
        <v>901</v>
      </c>
      <c r="BH376" s="179" t="s">
        <v>901</v>
      </c>
      <c r="BI376" s="179" t="s">
        <v>901</v>
      </c>
      <c r="BJ376" s="179" t="s">
        <v>901</v>
      </c>
      <c r="BK376" s="179" t="s">
        <v>901</v>
      </c>
      <c r="BL376" s="179" t="s">
        <v>901</v>
      </c>
      <c r="BM376" s="179" t="s">
        <v>901</v>
      </c>
      <c r="BN376" s="179" t="s">
        <v>1231</v>
      </c>
      <c r="BO376" s="180">
        <v>12195</v>
      </c>
    </row>
    <row r="377" spans="52:67" ht="38.25">
      <c r="AZ377" s="179" t="s">
        <v>3232</v>
      </c>
      <c r="BA377" s="179" t="s">
        <v>645</v>
      </c>
      <c r="BB377" s="179" t="s">
        <v>901</v>
      </c>
      <c r="BC377" s="179" t="s">
        <v>1232</v>
      </c>
      <c r="BD377" s="179" t="s">
        <v>2150</v>
      </c>
      <c r="BE377" s="179" t="s">
        <v>1233</v>
      </c>
      <c r="BF377" s="179" t="s">
        <v>1233</v>
      </c>
      <c r="BG377" s="179" t="s">
        <v>901</v>
      </c>
      <c r="BH377" s="179" t="s">
        <v>901</v>
      </c>
      <c r="BI377" s="179" t="s">
        <v>901</v>
      </c>
      <c r="BJ377" s="179" t="s">
        <v>901</v>
      </c>
      <c r="BK377" s="179" t="s">
        <v>901</v>
      </c>
      <c r="BL377" s="179" t="s">
        <v>901</v>
      </c>
      <c r="BM377" s="179" t="s">
        <v>901</v>
      </c>
      <c r="BN377" s="179" t="s">
        <v>1234</v>
      </c>
      <c r="BO377" s="180">
        <v>12910</v>
      </c>
    </row>
    <row r="378" spans="52:67" ht="38.25">
      <c r="AZ378" s="179" t="s">
        <v>3233</v>
      </c>
      <c r="BA378" s="179" t="s">
        <v>2151</v>
      </c>
      <c r="BB378" s="179" t="s">
        <v>901</v>
      </c>
      <c r="BC378" s="179" t="s">
        <v>2152</v>
      </c>
      <c r="BD378" s="179" t="s">
        <v>2153</v>
      </c>
      <c r="BE378" s="179" t="s">
        <v>2154</v>
      </c>
      <c r="BF378" s="179" t="s">
        <v>2154</v>
      </c>
      <c r="BG378" s="179" t="s">
        <v>901</v>
      </c>
      <c r="BH378" s="179" t="s">
        <v>901</v>
      </c>
      <c r="BI378" s="179" t="s">
        <v>901</v>
      </c>
      <c r="BJ378" s="179" t="s">
        <v>901</v>
      </c>
      <c r="BK378" s="179" t="s">
        <v>901</v>
      </c>
      <c r="BL378" s="179" t="s">
        <v>901</v>
      </c>
      <c r="BM378" s="179" t="s">
        <v>901</v>
      </c>
      <c r="BN378" s="179" t="s">
        <v>1235</v>
      </c>
      <c r="BO378" s="180">
        <v>11573</v>
      </c>
    </row>
    <row r="379" spans="52:67" ht="25.5">
      <c r="AZ379" s="179" t="s">
        <v>3234</v>
      </c>
      <c r="BA379" s="179" t="s">
        <v>646</v>
      </c>
      <c r="BB379" s="179" t="s">
        <v>951</v>
      </c>
      <c r="BC379" s="179" t="s">
        <v>2155</v>
      </c>
      <c r="BD379" s="179" t="s">
        <v>2156</v>
      </c>
      <c r="BE379" s="179" t="s">
        <v>901</v>
      </c>
      <c r="BF379" s="179" t="s">
        <v>901</v>
      </c>
      <c r="BG379" s="179" t="s">
        <v>901</v>
      </c>
      <c r="BH379" s="179" t="s">
        <v>901</v>
      </c>
      <c r="BI379" s="179" t="s">
        <v>901</v>
      </c>
      <c r="BJ379" s="179" t="s">
        <v>901</v>
      </c>
      <c r="BK379" s="179" t="s">
        <v>901</v>
      </c>
      <c r="BL379" s="179" t="s">
        <v>901</v>
      </c>
      <c r="BM379" s="179" t="s">
        <v>901</v>
      </c>
      <c r="BN379" s="179" t="s">
        <v>1236</v>
      </c>
      <c r="BO379" s="180">
        <v>21724</v>
      </c>
    </row>
    <row r="380" spans="52:67" ht="38.25">
      <c r="AZ380" s="179" t="s">
        <v>3235</v>
      </c>
      <c r="BA380" s="179" t="s">
        <v>2157</v>
      </c>
      <c r="BB380" s="179" t="s">
        <v>901</v>
      </c>
      <c r="BC380" s="179" t="s">
        <v>2158</v>
      </c>
      <c r="BD380" s="179" t="s">
        <v>2159</v>
      </c>
      <c r="BE380" s="179" t="s">
        <v>2160</v>
      </c>
      <c r="BF380" s="179" t="s">
        <v>2160</v>
      </c>
      <c r="BG380" s="179" t="s">
        <v>901</v>
      </c>
      <c r="BH380" s="179" t="s">
        <v>901</v>
      </c>
      <c r="BI380" s="179" t="s">
        <v>901</v>
      </c>
      <c r="BJ380" s="179" t="s">
        <v>901</v>
      </c>
      <c r="BK380" s="179" t="s">
        <v>901</v>
      </c>
      <c r="BL380" s="179" t="s">
        <v>901</v>
      </c>
      <c r="BM380" s="179" t="s">
        <v>2161</v>
      </c>
      <c r="BN380" s="179" t="s">
        <v>1237</v>
      </c>
      <c r="BO380" s="180">
        <v>11811</v>
      </c>
    </row>
    <row r="381" spans="52:67" ht="38.25">
      <c r="AZ381" s="179" t="s">
        <v>3236</v>
      </c>
      <c r="BA381" s="179" t="s">
        <v>647</v>
      </c>
      <c r="BB381" s="179" t="s">
        <v>901</v>
      </c>
      <c r="BC381" s="179" t="s">
        <v>1238</v>
      </c>
      <c r="BD381" s="179" t="s">
        <v>2162</v>
      </c>
      <c r="BE381" s="179" t="s">
        <v>901</v>
      </c>
      <c r="BF381" s="179" t="s">
        <v>901</v>
      </c>
      <c r="BG381" s="179" t="s">
        <v>901</v>
      </c>
      <c r="BH381" s="179" t="s">
        <v>901</v>
      </c>
      <c r="BI381" s="179" t="s">
        <v>901</v>
      </c>
      <c r="BJ381" s="179" t="s">
        <v>901</v>
      </c>
      <c r="BK381" s="179" t="s">
        <v>901</v>
      </c>
      <c r="BL381" s="179" t="s">
        <v>901</v>
      </c>
      <c r="BM381" s="179" t="s">
        <v>901</v>
      </c>
      <c r="BN381" s="179" t="s">
        <v>1239</v>
      </c>
      <c r="BO381" s="180">
        <v>21211</v>
      </c>
    </row>
    <row r="382" spans="52:67" ht="25.5">
      <c r="AZ382" s="179" t="s">
        <v>3237</v>
      </c>
      <c r="BA382" s="179" t="s">
        <v>2163</v>
      </c>
      <c r="BB382" s="179" t="s">
        <v>901</v>
      </c>
      <c r="BC382" s="179" t="s">
        <v>2164</v>
      </c>
      <c r="BD382" s="179" t="s">
        <v>2165</v>
      </c>
      <c r="BE382" s="179" t="s">
        <v>2166</v>
      </c>
      <c r="BF382" s="179" t="s">
        <v>901</v>
      </c>
      <c r="BG382" s="179" t="s">
        <v>901</v>
      </c>
      <c r="BH382" s="179" t="s">
        <v>901</v>
      </c>
      <c r="BI382" s="179" t="s">
        <v>901</v>
      </c>
      <c r="BJ382" s="179" t="s">
        <v>901</v>
      </c>
      <c r="BK382" s="179" t="s">
        <v>901</v>
      </c>
      <c r="BL382" s="179" t="s">
        <v>901</v>
      </c>
      <c r="BM382" s="179" t="s">
        <v>901</v>
      </c>
      <c r="BN382" s="179" t="s">
        <v>1240</v>
      </c>
      <c r="BO382" s="180">
        <v>7369</v>
      </c>
    </row>
    <row r="383" spans="52:67" ht="51">
      <c r="AZ383" s="179" t="s">
        <v>3238</v>
      </c>
      <c r="BA383" s="179" t="s">
        <v>3238</v>
      </c>
      <c r="BB383" s="179" t="s">
        <v>901</v>
      </c>
      <c r="BC383" s="179" t="s">
        <v>2167</v>
      </c>
      <c r="BD383" s="179" t="s">
        <v>2168</v>
      </c>
      <c r="BE383" s="179" t="s">
        <v>901</v>
      </c>
      <c r="BF383" s="179" t="s">
        <v>901</v>
      </c>
      <c r="BG383" s="179" t="s">
        <v>901</v>
      </c>
      <c r="BH383" s="179" t="s">
        <v>901</v>
      </c>
      <c r="BI383" s="179" t="s">
        <v>901</v>
      </c>
      <c r="BJ383" s="179" t="s">
        <v>901</v>
      </c>
      <c r="BK383" s="179" t="s">
        <v>901</v>
      </c>
      <c r="BL383" s="179" t="s">
        <v>901</v>
      </c>
      <c r="BM383" s="179" t="s">
        <v>901</v>
      </c>
      <c r="BN383" s="179" t="s">
        <v>1241</v>
      </c>
      <c r="BO383" s="180">
        <v>8508</v>
      </c>
    </row>
    <row r="384" spans="52:67" ht="51">
      <c r="AZ384" s="179" t="s">
        <v>3239</v>
      </c>
      <c r="BA384" s="179" t="s">
        <v>2169</v>
      </c>
      <c r="BB384" s="179" t="s">
        <v>901</v>
      </c>
      <c r="BC384" s="179" t="s">
        <v>2170</v>
      </c>
      <c r="BD384" s="179" t="s">
        <v>2171</v>
      </c>
      <c r="BE384" s="179" t="s">
        <v>2172</v>
      </c>
      <c r="BF384" s="179" t="s">
        <v>2172</v>
      </c>
      <c r="BG384" s="179" t="s">
        <v>901</v>
      </c>
      <c r="BH384" s="179" t="s">
        <v>901</v>
      </c>
      <c r="BI384" s="179" t="s">
        <v>901</v>
      </c>
      <c r="BJ384" s="179" t="s">
        <v>901</v>
      </c>
      <c r="BK384" s="179" t="s">
        <v>901</v>
      </c>
      <c r="BL384" s="179" t="s">
        <v>901</v>
      </c>
      <c r="BM384" s="179" t="s">
        <v>901</v>
      </c>
      <c r="BN384" s="179" t="s">
        <v>1242</v>
      </c>
      <c r="BO384" s="180">
        <v>13683</v>
      </c>
    </row>
    <row r="385" spans="52:67" ht="38.25">
      <c r="AZ385" s="179" t="s">
        <v>3240</v>
      </c>
      <c r="BA385" s="179" t="s">
        <v>648</v>
      </c>
      <c r="BB385" s="179" t="s">
        <v>952</v>
      </c>
      <c r="BC385" s="179" t="s">
        <v>2173</v>
      </c>
      <c r="BD385" s="179" t="s">
        <v>2174</v>
      </c>
      <c r="BE385" s="179" t="s">
        <v>2175</v>
      </c>
      <c r="BF385" s="179" t="s">
        <v>2175</v>
      </c>
      <c r="BG385" s="179" t="s">
        <v>901</v>
      </c>
      <c r="BH385" s="179" t="s">
        <v>901</v>
      </c>
      <c r="BI385" s="179" t="s">
        <v>901</v>
      </c>
      <c r="BJ385" s="179" t="s">
        <v>901</v>
      </c>
      <c r="BK385" s="179" t="s">
        <v>901</v>
      </c>
      <c r="BL385" s="179" t="s">
        <v>901</v>
      </c>
      <c r="BM385" s="179" t="s">
        <v>901</v>
      </c>
      <c r="BN385" s="179" t="s">
        <v>2176</v>
      </c>
      <c r="BO385" s="180">
        <v>76783</v>
      </c>
    </row>
    <row r="386" spans="52:67" ht="38.25">
      <c r="AZ386" s="179" t="s">
        <v>3241</v>
      </c>
      <c r="BA386" s="179" t="s">
        <v>3241</v>
      </c>
      <c r="BB386" s="179" t="s">
        <v>901</v>
      </c>
      <c r="BC386" s="179" t="s">
        <v>2177</v>
      </c>
      <c r="BD386" s="179" t="s">
        <v>2178</v>
      </c>
      <c r="BE386" s="179" t="s">
        <v>2179</v>
      </c>
      <c r="BF386" s="179" t="s">
        <v>901</v>
      </c>
      <c r="BG386" s="179" t="s">
        <v>901</v>
      </c>
      <c r="BH386" s="179" t="s">
        <v>901</v>
      </c>
      <c r="BI386" s="179" t="s">
        <v>901</v>
      </c>
      <c r="BJ386" s="179" t="s">
        <v>901</v>
      </c>
      <c r="BK386" s="179" t="s">
        <v>901</v>
      </c>
      <c r="BL386" s="179" t="s">
        <v>901</v>
      </c>
      <c r="BM386" s="179" t="s">
        <v>901</v>
      </c>
      <c r="BN386" s="179" t="s">
        <v>1243</v>
      </c>
      <c r="BO386" s="180">
        <v>6352</v>
      </c>
    </row>
    <row r="387" spans="52:67" ht="25.5">
      <c r="AZ387" s="179" t="s">
        <v>3242</v>
      </c>
      <c r="BA387" s="179" t="s">
        <v>3242</v>
      </c>
      <c r="BB387" s="179" t="s">
        <v>901</v>
      </c>
      <c r="BC387" s="179" t="s">
        <v>2180</v>
      </c>
      <c r="BD387" s="179" t="s">
        <v>2181</v>
      </c>
      <c r="BE387" s="179" t="s">
        <v>901</v>
      </c>
      <c r="BF387" s="179" t="s">
        <v>901</v>
      </c>
      <c r="BG387" s="179" t="s">
        <v>901</v>
      </c>
      <c r="BH387" s="179" t="s">
        <v>901</v>
      </c>
      <c r="BI387" s="179" t="s">
        <v>901</v>
      </c>
      <c r="BJ387" s="179" t="s">
        <v>901</v>
      </c>
      <c r="BK387" s="179" t="s">
        <v>901</v>
      </c>
      <c r="BL387" s="179" t="s">
        <v>901</v>
      </c>
      <c r="BM387" s="179" t="s">
        <v>901</v>
      </c>
      <c r="BN387" s="179" t="s">
        <v>1244</v>
      </c>
      <c r="BO387" s="180">
        <v>13836</v>
      </c>
    </row>
    <row r="388" spans="52:67" ht="25.5">
      <c r="AZ388" s="179" t="s">
        <v>3243</v>
      </c>
      <c r="BA388" s="179" t="s">
        <v>3243</v>
      </c>
      <c r="BB388" s="179" t="s">
        <v>901</v>
      </c>
      <c r="BC388" s="179" t="s">
        <v>2182</v>
      </c>
      <c r="BD388" s="179" t="s">
        <v>2183</v>
      </c>
      <c r="BE388" s="179" t="s">
        <v>901</v>
      </c>
      <c r="BF388" s="179" t="s">
        <v>901</v>
      </c>
      <c r="BG388" s="179" t="s">
        <v>901</v>
      </c>
      <c r="BH388" s="179" t="s">
        <v>901</v>
      </c>
      <c r="BI388" s="179" t="s">
        <v>901</v>
      </c>
      <c r="BJ388" s="179" t="s">
        <v>901</v>
      </c>
      <c r="BK388" s="179" t="s">
        <v>901</v>
      </c>
      <c r="BL388" s="179" t="s">
        <v>901</v>
      </c>
      <c r="BM388" s="179" t="s">
        <v>901</v>
      </c>
      <c r="BN388" s="179" t="s">
        <v>1245</v>
      </c>
      <c r="BO388" s="180">
        <v>5641</v>
      </c>
    </row>
    <row r="389" spans="52:67" ht="25.5">
      <c r="AZ389" s="179" t="s">
        <v>3244</v>
      </c>
      <c r="BA389" s="179" t="s">
        <v>649</v>
      </c>
      <c r="BB389" s="179" t="s">
        <v>901</v>
      </c>
      <c r="BC389" s="179" t="s">
        <v>2184</v>
      </c>
      <c r="BD389" s="179" t="s">
        <v>2185</v>
      </c>
      <c r="BE389" s="179" t="s">
        <v>901</v>
      </c>
      <c r="BF389" s="179" t="s">
        <v>901</v>
      </c>
      <c r="BG389" s="179" t="s">
        <v>901</v>
      </c>
      <c r="BH389" s="179" t="s">
        <v>901</v>
      </c>
      <c r="BI389" s="179" t="s">
        <v>901</v>
      </c>
      <c r="BJ389" s="179" t="s">
        <v>901</v>
      </c>
      <c r="BK389" s="179" t="s">
        <v>901</v>
      </c>
      <c r="BL389" s="179" t="s">
        <v>901</v>
      </c>
      <c r="BM389" s="179" t="s">
        <v>901</v>
      </c>
      <c r="BN389" s="179" t="s">
        <v>1246</v>
      </c>
      <c r="BO389" s="180">
        <v>88823</v>
      </c>
    </row>
    <row r="390" spans="52:67" ht="25.5">
      <c r="AZ390" s="179" t="s">
        <v>3245</v>
      </c>
      <c r="BA390" s="179" t="s">
        <v>650</v>
      </c>
      <c r="BB390" s="179" t="s">
        <v>901</v>
      </c>
      <c r="BC390" s="179" t="s">
        <v>1247</v>
      </c>
      <c r="BD390" s="179" t="s">
        <v>2186</v>
      </c>
      <c r="BE390" s="179" t="s">
        <v>2187</v>
      </c>
      <c r="BF390" s="179" t="s">
        <v>901</v>
      </c>
      <c r="BG390" s="179" t="s">
        <v>901</v>
      </c>
      <c r="BH390" s="179" t="s">
        <v>901</v>
      </c>
      <c r="BI390" s="179" t="s">
        <v>901</v>
      </c>
      <c r="BJ390" s="179" t="s">
        <v>901</v>
      </c>
      <c r="BK390" s="179" t="s">
        <v>901</v>
      </c>
      <c r="BL390" s="179" t="s">
        <v>901</v>
      </c>
      <c r="BM390" s="179" t="s">
        <v>901</v>
      </c>
      <c r="BN390" s="179" t="s">
        <v>1248</v>
      </c>
      <c r="BO390" s="180">
        <v>6385</v>
      </c>
    </row>
    <row r="391" spans="52:67" ht="38.25">
      <c r="AZ391" s="179" t="s">
        <v>3246</v>
      </c>
      <c r="BA391" s="179" t="s">
        <v>2188</v>
      </c>
      <c r="BB391" s="179" t="s">
        <v>901</v>
      </c>
      <c r="BC391" s="179" t="s">
        <v>2189</v>
      </c>
      <c r="BD391" s="179" t="s">
        <v>2190</v>
      </c>
      <c r="BE391" s="179" t="s">
        <v>2191</v>
      </c>
      <c r="BF391" s="179" t="s">
        <v>2192</v>
      </c>
      <c r="BG391" s="179" t="s">
        <v>901</v>
      </c>
      <c r="BH391" s="179" t="s">
        <v>901</v>
      </c>
      <c r="BI391" s="179" t="s">
        <v>901</v>
      </c>
      <c r="BJ391" s="179" t="s">
        <v>901</v>
      </c>
      <c r="BK391" s="179" t="s">
        <v>901</v>
      </c>
      <c r="BL391" s="179" t="s">
        <v>901</v>
      </c>
      <c r="BM391" s="179" t="s">
        <v>2193</v>
      </c>
      <c r="BN391" s="179" t="s">
        <v>1249</v>
      </c>
      <c r="BO391" s="180">
        <v>28813</v>
      </c>
    </row>
    <row r="392" spans="52:67" ht="38.25">
      <c r="AZ392" s="179" t="s">
        <v>3247</v>
      </c>
      <c r="BA392" s="179" t="s">
        <v>651</v>
      </c>
      <c r="BB392" s="179" t="s">
        <v>901</v>
      </c>
      <c r="BC392" s="179" t="s">
        <v>2194</v>
      </c>
      <c r="BD392" s="179" t="s">
        <v>2195</v>
      </c>
      <c r="BE392" s="179" t="s">
        <v>2196</v>
      </c>
      <c r="BF392" s="179" t="s">
        <v>901</v>
      </c>
      <c r="BG392" s="179" t="s">
        <v>901</v>
      </c>
      <c r="BH392" s="179" t="s">
        <v>901</v>
      </c>
      <c r="BI392" s="179" t="s">
        <v>901</v>
      </c>
      <c r="BJ392" s="179" t="s">
        <v>901</v>
      </c>
      <c r="BK392" s="179" t="s">
        <v>901</v>
      </c>
      <c r="BL392" s="179" t="s">
        <v>901</v>
      </c>
      <c r="BM392" s="179" t="s">
        <v>901</v>
      </c>
      <c r="BN392" s="179" t="s">
        <v>1250</v>
      </c>
      <c r="BO392" s="180">
        <v>5200</v>
      </c>
    </row>
    <row r="393" spans="52:67" ht="51">
      <c r="AZ393" s="179" t="s">
        <v>3248</v>
      </c>
      <c r="BA393" s="179" t="s">
        <v>3248</v>
      </c>
      <c r="BB393" s="179" t="s">
        <v>901</v>
      </c>
      <c r="BC393" s="179" t="s">
        <v>2197</v>
      </c>
      <c r="BD393" s="179" t="s">
        <v>2198</v>
      </c>
      <c r="BE393" s="179" t="s">
        <v>901</v>
      </c>
      <c r="BF393" s="179" t="s">
        <v>901</v>
      </c>
      <c r="BG393" s="179" t="s">
        <v>901</v>
      </c>
      <c r="BH393" s="179" t="s">
        <v>901</v>
      </c>
      <c r="BI393" s="179" t="s">
        <v>901</v>
      </c>
      <c r="BJ393" s="179" t="s">
        <v>901</v>
      </c>
      <c r="BK393" s="179" t="s">
        <v>901</v>
      </c>
      <c r="BL393" s="179" t="s">
        <v>901</v>
      </c>
      <c r="BM393" s="179" t="s">
        <v>901</v>
      </c>
      <c r="BN393" s="179" t="s">
        <v>1251</v>
      </c>
      <c r="BO393" s="180">
        <v>13523</v>
      </c>
    </row>
    <row r="394" spans="52:67" ht="63.75">
      <c r="AZ394" s="179" t="s">
        <v>265</v>
      </c>
      <c r="BA394" s="179" t="s">
        <v>2199</v>
      </c>
      <c r="BB394" s="179" t="s">
        <v>901</v>
      </c>
      <c r="BC394" s="179" t="s">
        <v>1252</v>
      </c>
      <c r="BD394" s="179" t="s">
        <v>2200</v>
      </c>
      <c r="BE394" s="179" t="s">
        <v>2201</v>
      </c>
      <c r="BF394" s="179" t="s">
        <v>2201</v>
      </c>
      <c r="BG394" s="179" t="s">
        <v>901</v>
      </c>
      <c r="BH394" s="179" t="s">
        <v>901</v>
      </c>
      <c r="BI394" s="179" t="s">
        <v>901</v>
      </c>
      <c r="BJ394" s="179" t="s">
        <v>901</v>
      </c>
      <c r="BK394" s="179" t="s">
        <v>901</v>
      </c>
      <c r="BL394" s="179" t="s">
        <v>901</v>
      </c>
      <c r="BM394" s="179" t="s">
        <v>901</v>
      </c>
      <c r="BN394" s="179" t="s">
        <v>2202</v>
      </c>
      <c r="BO394" s="180">
        <v>12067</v>
      </c>
    </row>
    <row r="395" spans="52:67" ht="51">
      <c r="AZ395" s="179" t="s">
        <v>266</v>
      </c>
      <c r="BA395" s="179" t="s">
        <v>2203</v>
      </c>
      <c r="BB395" s="179" t="s">
        <v>953</v>
      </c>
      <c r="BC395" s="179" t="s">
        <v>2204</v>
      </c>
      <c r="BD395" s="179" t="s">
        <v>2205</v>
      </c>
      <c r="BE395" s="179" t="s">
        <v>1253</v>
      </c>
      <c r="BF395" s="179" t="s">
        <v>2206</v>
      </c>
      <c r="BG395" s="179" t="s">
        <v>901</v>
      </c>
      <c r="BH395" s="179" t="s">
        <v>901</v>
      </c>
      <c r="BI395" s="179" t="s">
        <v>901</v>
      </c>
      <c r="BJ395" s="179" t="s">
        <v>901</v>
      </c>
      <c r="BK395" s="179" t="s">
        <v>901</v>
      </c>
      <c r="BL395" s="179" t="s">
        <v>901</v>
      </c>
      <c r="BM395" s="179" t="s">
        <v>901</v>
      </c>
      <c r="BN395" s="179" t="s">
        <v>2207</v>
      </c>
      <c r="BO395" s="180">
        <v>7215</v>
      </c>
    </row>
    <row r="396" spans="52:67" ht="51">
      <c r="AZ396" s="179" t="s">
        <v>267</v>
      </c>
      <c r="BA396" s="179" t="s">
        <v>652</v>
      </c>
      <c r="BB396" s="179" t="s">
        <v>901</v>
      </c>
      <c r="BC396" s="179" t="s">
        <v>1254</v>
      </c>
      <c r="BD396" s="179" t="s">
        <v>2208</v>
      </c>
      <c r="BE396" s="179" t="s">
        <v>1255</v>
      </c>
      <c r="BF396" s="179" t="s">
        <v>1255</v>
      </c>
      <c r="BG396" s="179" t="s">
        <v>901</v>
      </c>
      <c r="BH396" s="179" t="s">
        <v>901</v>
      </c>
      <c r="BI396" s="179" t="s">
        <v>901</v>
      </c>
      <c r="BJ396" s="179" t="s">
        <v>901</v>
      </c>
      <c r="BK396" s="179" t="s">
        <v>901</v>
      </c>
      <c r="BL396" s="179" t="s">
        <v>901</v>
      </c>
      <c r="BM396" s="179" t="s">
        <v>901</v>
      </c>
      <c r="BN396" s="179" t="s">
        <v>1256</v>
      </c>
      <c r="BO396" s="180">
        <v>18573</v>
      </c>
    </row>
    <row r="397" spans="52:67" ht="25.5">
      <c r="AZ397" s="179" t="s">
        <v>268</v>
      </c>
      <c r="BA397" s="179" t="s">
        <v>268</v>
      </c>
      <c r="BB397" s="179" t="s">
        <v>901</v>
      </c>
      <c r="BC397" s="179" t="s">
        <v>2209</v>
      </c>
      <c r="BD397" s="179" t="s">
        <v>2210</v>
      </c>
      <c r="BE397" s="179" t="s">
        <v>2211</v>
      </c>
      <c r="BF397" s="179" t="s">
        <v>901</v>
      </c>
      <c r="BG397" s="179" t="s">
        <v>901</v>
      </c>
      <c r="BH397" s="179" t="s">
        <v>901</v>
      </c>
      <c r="BI397" s="179" t="s">
        <v>901</v>
      </c>
      <c r="BJ397" s="179" t="s">
        <v>901</v>
      </c>
      <c r="BK397" s="179" t="s">
        <v>901</v>
      </c>
      <c r="BL397" s="179" t="s">
        <v>901</v>
      </c>
      <c r="BM397" s="179" t="s">
        <v>901</v>
      </c>
      <c r="BN397" s="179" t="s">
        <v>1257</v>
      </c>
      <c r="BO397" s="180">
        <v>2855</v>
      </c>
    </row>
    <row r="398" spans="52:67" ht="25.5">
      <c r="AZ398" s="179" t="s">
        <v>269</v>
      </c>
      <c r="BA398" s="179" t="s">
        <v>269</v>
      </c>
      <c r="BB398" s="179" t="s">
        <v>901</v>
      </c>
      <c r="BC398" s="179" t="s">
        <v>2212</v>
      </c>
      <c r="BD398" s="179" t="s">
        <v>2213</v>
      </c>
      <c r="BE398" s="179" t="s">
        <v>901</v>
      </c>
      <c r="BF398" s="179" t="s">
        <v>901</v>
      </c>
      <c r="BG398" s="179" t="s">
        <v>901</v>
      </c>
      <c r="BH398" s="179" t="s">
        <v>901</v>
      </c>
      <c r="BI398" s="179" t="s">
        <v>901</v>
      </c>
      <c r="BJ398" s="179" t="s">
        <v>901</v>
      </c>
      <c r="BK398" s="179" t="s">
        <v>901</v>
      </c>
      <c r="BL398" s="179" t="s">
        <v>901</v>
      </c>
      <c r="BM398" s="179" t="s">
        <v>901</v>
      </c>
      <c r="BN398" s="179" t="s">
        <v>1258</v>
      </c>
      <c r="BO398" s="180">
        <v>27295</v>
      </c>
    </row>
    <row r="399" spans="52:67" ht="38.25">
      <c r="AZ399" s="179" t="s">
        <v>270</v>
      </c>
      <c r="BA399" s="179" t="s">
        <v>2214</v>
      </c>
      <c r="BB399" s="179" t="s">
        <v>901</v>
      </c>
      <c r="BC399" s="179" t="s">
        <v>1259</v>
      </c>
      <c r="BD399" s="179" t="s">
        <v>1260</v>
      </c>
      <c r="BE399" s="179" t="s">
        <v>1261</v>
      </c>
      <c r="BF399" s="179" t="s">
        <v>1261</v>
      </c>
      <c r="BG399" s="179" t="s">
        <v>901</v>
      </c>
      <c r="BH399" s="179" t="s">
        <v>901</v>
      </c>
      <c r="BI399" s="179" t="s">
        <v>901</v>
      </c>
      <c r="BJ399" s="179" t="s">
        <v>901</v>
      </c>
      <c r="BK399" s="179" t="s">
        <v>901</v>
      </c>
      <c r="BL399" s="179" t="s">
        <v>901</v>
      </c>
      <c r="BM399" s="179" t="s">
        <v>901</v>
      </c>
      <c r="BN399" s="179" t="s">
        <v>1262</v>
      </c>
      <c r="BO399" s="180">
        <v>4724</v>
      </c>
    </row>
    <row r="400" spans="52:67" ht="25.5">
      <c r="AZ400" s="179" t="s">
        <v>271</v>
      </c>
      <c r="BA400" s="179" t="s">
        <v>653</v>
      </c>
      <c r="BB400" s="179" t="s">
        <v>954</v>
      </c>
      <c r="BC400" s="179" t="s">
        <v>2215</v>
      </c>
      <c r="BD400" s="179" t="s">
        <v>2216</v>
      </c>
      <c r="BE400" s="179" t="s">
        <v>901</v>
      </c>
      <c r="BF400" s="179" t="s">
        <v>901</v>
      </c>
      <c r="BG400" s="179" t="s">
        <v>901</v>
      </c>
      <c r="BH400" s="179" t="s">
        <v>901</v>
      </c>
      <c r="BI400" s="179" t="s">
        <v>901</v>
      </c>
      <c r="BJ400" s="179" t="s">
        <v>901</v>
      </c>
      <c r="BK400" s="179" t="s">
        <v>901</v>
      </c>
      <c r="BL400" s="179" t="s">
        <v>901</v>
      </c>
      <c r="BM400" s="179" t="s">
        <v>901</v>
      </c>
      <c r="BN400" s="179" t="s">
        <v>1263</v>
      </c>
      <c r="BO400" s="180">
        <v>61379</v>
      </c>
    </row>
    <row r="401" spans="52:67" ht="38.25">
      <c r="AZ401" s="179" t="s">
        <v>272</v>
      </c>
      <c r="BA401" s="179" t="s">
        <v>654</v>
      </c>
      <c r="BB401" s="179" t="s">
        <v>901</v>
      </c>
      <c r="BC401" s="179" t="s">
        <v>2217</v>
      </c>
      <c r="BD401" s="179" t="s">
        <v>2218</v>
      </c>
      <c r="BE401" s="179" t="s">
        <v>1541</v>
      </c>
      <c r="BF401" s="179" t="s">
        <v>901</v>
      </c>
      <c r="BG401" s="179" t="s">
        <v>901</v>
      </c>
      <c r="BH401" s="179" t="s">
        <v>901</v>
      </c>
      <c r="BI401" s="179" t="s">
        <v>901</v>
      </c>
      <c r="BJ401" s="179" t="s">
        <v>901</v>
      </c>
      <c r="BK401" s="179" t="s">
        <v>901</v>
      </c>
      <c r="BL401" s="179" t="s">
        <v>901</v>
      </c>
      <c r="BM401" s="179" t="s">
        <v>901</v>
      </c>
      <c r="BN401" s="179" t="s">
        <v>1264</v>
      </c>
      <c r="BO401" s="180">
        <v>63458</v>
      </c>
    </row>
    <row r="402" spans="52:67" ht="51">
      <c r="AZ402" s="179" t="s">
        <v>273</v>
      </c>
      <c r="BA402" s="179" t="s">
        <v>4378</v>
      </c>
      <c r="BB402" s="179" t="s">
        <v>901</v>
      </c>
      <c r="BC402" s="179" t="s">
        <v>1542</v>
      </c>
      <c r="BD402" s="179" t="s">
        <v>1543</v>
      </c>
      <c r="BE402" s="179" t="s">
        <v>1544</v>
      </c>
      <c r="BF402" s="179" t="s">
        <v>1544</v>
      </c>
      <c r="BG402" s="179" t="s">
        <v>901</v>
      </c>
      <c r="BH402" s="179" t="s">
        <v>901</v>
      </c>
      <c r="BI402" s="179" t="s">
        <v>901</v>
      </c>
      <c r="BJ402" s="179" t="s">
        <v>901</v>
      </c>
      <c r="BK402" s="179" t="s">
        <v>901</v>
      </c>
      <c r="BL402" s="179" t="s">
        <v>901</v>
      </c>
      <c r="BM402" s="179" t="s">
        <v>901</v>
      </c>
      <c r="BN402" s="179" t="s">
        <v>1265</v>
      </c>
      <c r="BO402" s="180">
        <v>3475</v>
      </c>
    </row>
    <row r="403" spans="52:67" ht="38.25">
      <c r="AZ403" s="179" t="s">
        <v>274</v>
      </c>
      <c r="BA403" s="179" t="s">
        <v>655</v>
      </c>
      <c r="BB403" s="179" t="s">
        <v>901</v>
      </c>
      <c r="BC403" s="179" t="s">
        <v>1545</v>
      </c>
      <c r="BD403" s="179" t="s">
        <v>1266</v>
      </c>
      <c r="BE403" s="179" t="s">
        <v>1546</v>
      </c>
      <c r="BF403" s="179" t="s">
        <v>901</v>
      </c>
      <c r="BG403" s="179" t="s">
        <v>901</v>
      </c>
      <c r="BH403" s="179" t="s">
        <v>901</v>
      </c>
      <c r="BI403" s="179" t="s">
        <v>901</v>
      </c>
      <c r="BJ403" s="179" t="s">
        <v>901</v>
      </c>
      <c r="BK403" s="179" t="s">
        <v>901</v>
      </c>
      <c r="BL403" s="179" t="s">
        <v>901</v>
      </c>
      <c r="BM403" s="179" t="s">
        <v>901</v>
      </c>
      <c r="BN403" s="179" t="s">
        <v>1267</v>
      </c>
      <c r="BO403" s="180">
        <v>8119</v>
      </c>
    </row>
    <row r="404" spans="52:67" ht="38.25">
      <c r="AZ404" s="179" t="s">
        <v>275</v>
      </c>
      <c r="BA404" s="179" t="s">
        <v>275</v>
      </c>
      <c r="BB404" s="179" t="s">
        <v>901</v>
      </c>
      <c r="BC404" s="179" t="s">
        <v>1547</v>
      </c>
      <c r="BD404" s="179" t="s">
        <v>1548</v>
      </c>
      <c r="BE404" s="179" t="s">
        <v>1549</v>
      </c>
      <c r="BF404" s="179" t="s">
        <v>901</v>
      </c>
      <c r="BG404" s="179" t="s">
        <v>901</v>
      </c>
      <c r="BH404" s="179" t="s">
        <v>901</v>
      </c>
      <c r="BI404" s="179" t="s">
        <v>901</v>
      </c>
      <c r="BJ404" s="179" t="s">
        <v>901</v>
      </c>
      <c r="BK404" s="179" t="s">
        <v>901</v>
      </c>
      <c r="BL404" s="179" t="s">
        <v>901</v>
      </c>
      <c r="BM404" s="179" t="s">
        <v>901</v>
      </c>
      <c r="BN404" s="179" t="s">
        <v>1268</v>
      </c>
      <c r="BO404" s="180">
        <v>6097</v>
      </c>
    </row>
    <row r="405" spans="52:67" ht="38.25">
      <c r="AZ405" s="179" t="s">
        <v>276</v>
      </c>
      <c r="BA405" s="179" t="s">
        <v>656</v>
      </c>
      <c r="BB405" s="179" t="s">
        <v>955</v>
      </c>
      <c r="BC405" s="179" t="s">
        <v>1550</v>
      </c>
      <c r="BD405" s="179" t="s">
        <v>1551</v>
      </c>
      <c r="BE405" s="179" t="s">
        <v>4439</v>
      </c>
      <c r="BF405" s="179" t="s">
        <v>901</v>
      </c>
      <c r="BG405" s="179" t="s">
        <v>901</v>
      </c>
      <c r="BH405" s="179" t="s">
        <v>901</v>
      </c>
      <c r="BI405" s="179" t="s">
        <v>901</v>
      </c>
      <c r="BJ405" s="179" t="s">
        <v>901</v>
      </c>
      <c r="BK405" s="179" t="s">
        <v>901</v>
      </c>
      <c r="BL405" s="179" t="s">
        <v>901</v>
      </c>
      <c r="BM405" s="179" t="s">
        <v>901</v>
      </c>
      <c r="BN405" s="179" t="s">
        <v>1269</v>
      </c>
      <c r="BO405" s="180">
        <v>6461</v>
      </c>
    </row>
    <row r="406" spans="52:67" ht="25.5">
      <c r="AZ406" s="179" t="s">
        <v>277</v>
      </c>
      <c r="BA406" s="179" t="s">
        <v>277</v>
      </c>
      <c r="BB406" s="179" t="s">
        <v>901</v>
      </c>
      <c r="BC406" s="179" t="s">
        <v>4440</v>
      </c>
      <c r="BD406" s="179" t="s">
        <v>4441</v>
      </c>
      <c r="BE406" s="179" t="s">
        <v>4442</v>
      </c>
      <c r="BF406" s="179" t="s">
        <v>901</v>
      </c>
      <c r="BG406" s="179" t="s">
        <v>901</v>
      </c>
      <c r="BH406" s="179" t="s">
        <v>901</v>
      </c>
      <c r="BI406" s="179" t="s">
        <v>901</v>
      </c>
      <c r="BJ406" s="179" t="s">
        <v>901</v>
      </c>
      <c r="BK406" s="179" t="s">
        <v>901</v>
      </c>
      <c r="BL406" s="179" t="s">
        <v>901</v>
      </c>
      <c r="BM406" s="179" t="s">
        <v>901</v>
      </c>
      <c r="BN406" s="179" t="s">
        <v>1270</v>
      </c>
      <c r="BO406" s="180">
        <v>13646</v>
      </c>
    </row>
    <row r="407" spans="52:67" ht="38.25">
      <c r="AZ407" s="179" t="s">
        <v>278</v>
      </c>
      <c r="BA407" s="179" t="s">
        <v>4443</v>
      </c>
      <c r="BB407" s="179" t="s">
        <v>901</v>
      </c>
      <c r="BC407" s="179" t="s">
        <v>4444</v>
      </c>
      <c r="BD407" s="179" t="s">
        <v>4445</v>
      </c>
      <c r="BE407" s="179" t="s">
        <v>4446</v>
      </c>
      <c r="BF407" s="179" t="s">
        <v>901</v>
      </c>
      <c r="BG407" s="179" t="s">
        <v>901</v>
      </c>
      <c r="BH407" s="179" t="s">
        <v>901</v>
      </c>
      <c r="BI407" s="179" t="s">
        <v>901</v>
      </c>
      <c r="BJ407" s="179" t="s">
        <v>901</v>
      </c>
      <c r="BK407" s="179" t="s">
        <v>901</v>
      </c>
      <c r="BL407" s="179" t="s">
        <v>901</v>
      </c>
      <c r="BM407" s="179" t="s">
        <v>901</v>
      </c>
      <c r="BN407" s="179" t="s">
        <v>1271</v>
      </c>
      <c r="BO407" s="180">
        <v>8746</v>
      </c>
    </row>
    <row r="408" spans="52:67" ht="38.25">
      <c r="AZ408" s="179" t="s">
        <v>279</v>
      </c>
      <c r="BA408" s="179" t="s">
        <v>657</v>
      </c>
      <c r="BB408" s="179" t="s">
        <v>901</v>
      </c>
      <c r="BC408" s="179" t="s">
        <v>4447</v>
      </c>
      <c r="BD408" s="179" t="s">
        <v>4448</v>
      </c>
      <c r="BE408" s="179" t="s">
        <v>901</v>
      </c>
      <c r="BF408" s="179" t="s">
        <v>901</v>
      </c>
      <c r="BG408" s="179" t="s">
        <v>901</v>
      </c>
      <c r="BH408" s="179" t="s">
        <v>901</v>
      </c>
      <c r="BI408" s="179" t="s">
        <v>901</v>
      </c>
      <c r="BJ408" s="179" t="s">
        <v>901</v>
      </c>
      <c r="BK408" s="179" t="s">
        <v>901</v>
      </c>
      <c r="BL408" s="179" t="s">
        <v>901</v>
      </c>
      <c r="BM408" s="179" t="s">
        <v>901</v>
      </c>
      <c r="BN408" s="179" t="s">
        <v>1272</v>
      </c>
      <c r="BO408" s="180">
        <v>5166</v>
      </c>
    </row>
    <row r="409" spans="52:67" ht="38.25">
      <c r="AZ409" s="179" t="s">
        <v>280</v>
      </c>
      <c r="BA409" s="179" t="s">
        <v>658</v>
      </c>
      <c r="BB409" s="179" t="s">
        <v>901</v>
      </c>
      <c r="BC409" s="179" t="s">
        <v>1273</v>
      </c>
      <c r="BD409" s="179" t="s">
        <v>4449</v>
      </c>
      <c r="BE409" s="179" t="s">
        <v>1274</v>
      </c>
      <c r="BF409" s="179" t="s">
        <v>1275</v>
      </c>
      <c r="BG409" s="179" t="s">
        <v>901</v>
      </c>
      <c r="BH409" s="179" t="s">
        <v>901</v>
      </c>
      <c r="BI409" s="179" t="s">
        <v>901</v>
      </c>
      <c r="BJ409" s="179" t="s">
        <v>901</v>
      </c>
      <c r="BK409" s="179" t="s">
        <v>901</v>
      </c>
      <c r="BL409" s="179" t="s">
        <v>901</v>
      </c>
      <c r="BM409" s="179" t="s">
        <v>901</v>
      </c>
      <c r="BN409" s="179" t="s">
        <v>1276</v>
      </c>
      <c r="BO409" s="180">
        <v>22855</v>
      </c>
    </row>
    <row r="410" spans="52:67" ht="25.5">
      <c r="AZ410" s="179" t="s">
        <v>281</v>
      </c>
      <c r="BA410" s="179" t="s">
        <v>659</v>
      </c>
      <c r="BB410" s="179" t="s">
        <v>956</v>
      </c>
      <c r="BC410" s="179" t="s">
        <v>4450</v>
      </c>
      <c r="BD410" s="179" t="s">
        <v>4451</v>
      </c>
      <c r="BE410" s="179" t="s">
        <v>4452</v>
      </c>
      <c r="BF410" s="179" t="s">
        <v>901</v>
      </c>
      <c r="BG410" s="179" t="s">
        <v>901</v>
      </c>
      <c r="BH410" s="179" t="s">
        <v>901</v>
      </c>
      <c r="BI410" s="179" t="s">
        <v>901</v>
      </c>
      <c r="BJ410" s="179" t="s">
        <v>901</v>
      </c>
      <c r="BK410" s="179" t="s">
        <v>901</v>
      </c>
      <c r="BL410" s="179" t="s">
        <v>901</v>
      </c>
      <c r="BM410" s="179" t="s">
        <v>901</v>
      </c>
      <c r="BN410" s="179" t="s">
        <v>1277</v>
      </c>
      <c r="BO410" s="180">
        <v>4718</v>
      </c>
    </row>
    <row r="411" spans="52:67" ht="63.75">
      <c r="AZ411" s="179" t="s">
        <v>282</v>
      </c>
      <c r="BA411" s="179" t="s">
        <v>660</v>
      </c>
      <c r="BB411" s="179" t="s">
        <v>901</v>
      </c>
      <c r="BC411" s="179" t="s">
        <v>4905</v>
      </c>
      <c r="BD411" s="179" t="s">
        <v>4453</v>
      </c>
      <c r="BE411" s="179" t="s">
        <v>901</v>
      </c>
      <c r="BF411" s="179" t="s">
        <v>901</v>
      </c>
      <c r="BG411" s="179" t="s">
        <v>901</v>
      </c>
      <c r="BH411" s="179" t="s">
        <v>901</v>
      </c>
      <c r="BI411" s="179" t="s">
        <v>901</v>
      </c>
      <c r="BJ411" s="179" t="s">
        <v>901</v>
      </c>
      <c r="BK411" s="179" t="s">
        <v>901</v>
      </c>
      <c r="BL411" s="179" t="s">
        <v>901</v>
      </c>
      <c r="BM411" s="179" t="s">
        <v>901</v>
      </c>
      <c r="BN411" s="179" t="s">
        <v>4906</v>
      </c>
      <c r="BO411" s="180">
        <v>14559</v>
      </c>
    </row>
    <row r="412" spans="52:67" ht="38.25">
      <c r="AZ412" s="179" t="s">
        <v>283</v>
      </c>
      <c r="BA412" s="179" t="s">
        <v>283</v>
      </c>
      <c r="BB412" s="179" t="s">
        <v>901</v>
      </c>
      <c r="BC412" s="179" t="s">
        <v>4454</v>
      </c>
      <c r="BD412" s="179" t="s">
        <v>4455</v>
      </c>
      <c r="BE412" s="179" t="s">
        <v>4456</v>
      </c>
      <c r="BF412" s="179" t="s">
        <v>901</v>
      </c>
      <c r="BG412" s="179" t="s">
        <v>901</v>
      </c>
      <c r="BH412" s="179" t="s">
        <v>901</v>
      </c>
      <c r="BI412" s="179" t="s">
        <v>901</v>
      </c>
      <c r="BJ412" s="179" t="s">
        <v>901</v>
      </c>
      <c r="BK412" s="179" t="s">
        <v>901</v>
      </c>
      <c r="BL412" s="179" t="s">
        <v>901</v>
      </c>
      <c r="BM412" s="179" t="s">
        <v>901</v>
      </c>
      <c r="BN412" s="179" t="s">
        <v>4907</v>
      </c>
      <c r="BO412" s="180">
        <v>6615</v>
      </c>
    </row>
    <row r="413" spans="52:67" ht="25.5">
      <c r="AZ413" s="179" t="s">
        <v>284</v>
      </c>
      <c r="BA413" s="179" t="s">
        <v>661</v>
      </c>
      <c r="BB413" s="179" t="s">
        <v>901</v>
      </c>
      <c r="BC413" s="179" t="s">
        <v>4457</v>
      </c>
      <c r="BD413" s="179" t="s">
        <v>4458</v>
      </c>
      <c r="BE413" s="179" t="s">
        <v>901</v>
      </c>
      <c r="BF413" s="179" t="s">
        <v>901</v>
      </c>
      <c r="BG413" s="179" t="s">
        <v>901</v>
      </c>
      <c r="BH413" s="179" t="s">
        <v>901</v>
      </c>
      <c r="BI413" s="179" t="s">
        <v>901</v>
      </c>
      <c r="BJ413" s="179" t="s">
        <v>901</v>
      </c>
      <c r="BK413" s="179" t="s">
        <v>901</v>
      </c>
      <c r="BL413" s="179" t="s">
        <v>901</v>
      </c>
      <c r="BM413" s="179" t="s">
        <v>901</v>
      </c>
      <c r="BN413" s="179" t="s">
        <v>4908</v>
      </c>
      <c r="BO413" s="180">
        <v>66447</v>
      </c>
    </row>
    <row r="414" spans="52:67" ht="38.25">
      <c r="AZ414" s="179" t="s">
        <v>285</v>
      </c>
      <c r="BA414" s="179" t="s">
        <v>285</v>
      </c>
      <c r="BB414" s="179" t="s">
        <v>901</v>
      </c>
      <c r="BC414" s="179" t="s">
        <v>4459</v>
      </c>
      <c r="BD414" s="179" t="s">
        <v>4460</v>
      </c>
      <c r="BE414" s="179" t="s">
        <v>901</v>
      </c>
      <c r="BF414" s="179" t="s">
        <v>901</v>
      </c>
      <c r="BG414" s="179" t="s">
        <v>901</v>
      </c>
      <c r="BH414" s="179" t="s">
        <v>901</v>
      </c>
      <c r="BI414" s="179" t="s">
        <v>901</v>
      </c>
      <c r="BJ414" s="179" t="s">
        <v>901</v>
      </c>
      <c r="BK414" s="179" t="s">
        <v>901</v>
      </c>
      <c r="BL414" s="179" t="s">
        <v>901</v>
      </c>
      <c r="BM414" s="179" t="s">
        <v>901</v>
      </c>
      <c r="BN414" s="179" t="s">
        <v>4909</v>
      </c>
      <c r="BO414" s="180">
        <v>41351</v>
      </c>
    </row>
    <row r="415" spans="52:67" ht="25.5">
      <c r="AZ415" s="179" t="s">
        <v>286</v>
      </c>
      <c r="BA415" s="179" t="s">
        <v>662</v>
      </c>
      <c r="BB415" s="179" t="s">
        <v>901</v>
      </c>
      <c r="BC415" s="179" t="s">
        <v>4461</v>
      </c>
      <c r="BD415" s="179" t="s">
        <v>4462</v>
      </c>
      <c r="BE415" s="179" t="s">
        <v>4910</v>
      </c>
      <c r="BF415" s="179" t="s">
        <v>901</v>
      </c>
      <c r="BG415" s="179" t="s">
        <v>901</v>
      </c>
      <c r="BH415" s="179" t="s">
        <v>901</v>
      </c>
      <c r="BI415" s="179" t="s">
        <v>901</v>
      </c>
      <c r="BJ415" s="179" t="s">
        <v>901</v>
      </c>
      <c r="BK415" s="179" t="s">
        <v>901</v>
      </c>
      <c r="BL415" s="179" t="s">
        <v>901</v>
      </c>
      <c r="BM415" s="179" t="s">
        <v>901</v>
      </c>
      <c r="BN415" s="179" t="s">
        <v>4911</v>
      </c>
      <c r="BO415" s="180">
        <v>3854</v>
      </c>
    </row>
    <row r="416" spans="52:67" ht="38.25">
      <c r="AZ416" s="179" t="s">
        <v>287</v>
      </c>
      <c r="BA416" s="179" t="s">
        <v>287</v>
      </c>
      <c r="BB416" s="179" t="s">
        <v>901</v>
      </c>
      <c r="BC416" s="179" t="s">
        <v>4463</v>
      </c>
      <c r="BD416" s="179" t="s">
        <v>4464</v>
      </c>
      <c r="BE416" s="179" t="s">
        <v>901</v>
      </c>
      <c r="BF416" s="179" t="s">
        <v>901</v>
      </c>
      <c r="BG416" s="179" t="s">
        <v>901</v>
      </c>
      <c r="BH416" s="179" t="s">
        <v>901</v>
      </c>
      <c r="BI416" s="179" t="s">
        <v>901</v>
      </c>
      <c r="BJ416" s="179" t="s">
        <v>901</v>
      </c>
      <c r="BK416" s="179" t="s">
        <v>901</v>
      </c>
      <c r="BL416" s="179" t="s">
        <v>901</v>
      </c>
      <c r="BM416" s="179" t="s">
        <v>901</v>
      </c>
      <c r="BN416" s="179" t="s">
        <v>4912</v>
      </c>
      <c r="BO416" s="180">
        <v>9869</v>
      </c>
    </row>
    <row r="417" spans="52:67" ht="51">
      <c r="AZ417" s="179" t="s">
        <v>288</v>
      </c>
      <c r="BA417" s="179" t="s">
        <v>4465</v>
      </c>
      <c r="BB417" s="179" t="s">
        <v>957</v>
      </c>
      <c r="BC417" s="179" t="s">
        <v>4466</v>
      </c>
      <c r="BD417" s="179" t="s">
        <v>4467</v>
      </c>
      <c r="BE417" s="179" t="s">
        <v>4468</v>
      </c>
      <c r="BF417" s="179" t="s">
        <v>901</v>
      </c>
      <c r="BG417" s="179" t="s">
        <v>901</v>
      </c>
      <c r="BH417" s="179" t="s">
        <v>901</v>
      </c>
      <c r="BI417" s="179" t="s">
        <v>901</v>
      </c>
      <c r="BJ417" s="179" t="s">
        <v>901</v>
      </c>
      <c r="BK417" s="179" t="s">
        <v>901</v>
      </c>
      <c r="BL417" s="179" t="s">
        <v>901</v>
      </c>
      <c r="BM417" s="179" t="s">
        <v>901</v>
      </c>
      <c r="BN417" s="179" t="s">
        <v>4913</v>
      </c>
      <c r="BO417" s="180">
        <v>4706</v>
      </c>
    </row>
    <row r="418" spans="52:67" ht="25.5">
      <c r="AZ418" s="179" t="s">
        <v>289</v>
      </c>
      <c r="BA418" s="179" t="s">
        <v>289</v>
      </c>
      <c r="BB418" s="179" t="s">
        <v>901</v>
      </c>
      <c r="BC418" s="179" t="s">
        <v>4469</v>
      </c>
      <c r="BD418" s="179" t="s">
        <v>4470</v>
      </c>
      <c r="BE418" s="179" t="s">
        <v>4471</v>
      </c>
      <c r="BF418" s="179" t="s">
        <v>901</v>
      </c>
      <c r="BG418" s="179" t="s">
        <v>901</v>
      </c>
      <c r="BH418" s="179" t="s">
        <v>901</v>
      </c>
      <c r="BI418" s="179" t="s">
        <v>901</v>
      </c>
      <c r="BJ418" s="179" t="s">
        <v>901</v>
      </c>
      <c r="BK418" s="179" t="s">
        <v>901</v>
      </c>
      <c r="BL418" s="179" t="s">
        <v>901</v>
      </c>
      <c r="BM418" s="179" t="s">
        <v>901</v>
      </c>
      <c r="BN418" s="179" t="s">
        <v>4914</v>
      </c>
      <c r="BO418" s="180">
        <v>3646</v>
      </c>
    </row>
    <row r="419" spans="52:67" ht="38.25">
      <c r="AZ419" s="179" t="s">
        <v>290</v>
      </c>
      <c r="BA419" s="179" t="s">
        <v>663</v>
      </c>
      <c r="BB419" s="179" t="s">
        <v>901</v>
      </c>
      <c r="BC419" s="179" t="s">
        <v>4915</v>
      </c>
      <c r="BD419" s="179" t="s">
        <v>4472</v>
      </c>
      <c r="BE419" s="179" t="s">
        <v>4473</v>
      </c>
      <c r="BF419" s="179" t="s">
        <v>4916</v>
      </c>
      <c r="BG419" s="179" t="s">
        <v>901</v>
      </c>
      <c r="BH419" s="179" t="s">
        <v>901</v>
      </c>
      <c r="BI419" s="179" t="s">
        <v>901</v>
      </c>
      <c r="BJ419" s="179" t="s">
        <v>901</v>
      </c>
      <c r="BK419" s="179" t="s">
        <v>901</v>
      </c>
      <c r="BL419" s="179" t="s">
        <v>901</v>
      </c>
      <c r="BM419" s="179" t="s">
        <v>901</v>
      </c>
      <c r="BN419" s="179" t="s">
        <v>4917</v>
      </c>
      <c r="BO419" s="180">
        <v>4250</v>
      </c>
    </row>
    <row r="420" spans="52:67" ht="51">
      <c r="AZ420" s="179" t="s">
        <v>291</v>
      </c>
      <c r="BA420" s="179" t="s">
        <v>664</v>
      </c>
      <c r="BB420" s="179" t="s">
        <v>901</v>
      </c>
      <c r="BC420" s="179" t="s">
        <v>4474</v>
      </c>
      <c r="BD420" s="179" t="s">
        <v>4475</v>
      </c>
      <c r="BE420" s="179" t="s">
        <v>4476</v>
      </c>
      <c r="BF420" s="179" t="s">
        <v>4476</v>
      </c>
      <c r="BG420" s="179" t="s">
        <v>901</v>
      </c>
      <c r="BH420" s="179" t="s">
        <v>901</v>
      </c>
      <c r="BI420" s="179" t="s">
        <v>901</v>
      </c>
      <c r="BJ420" s="179" t="s">
        <v>901</v>
      </c>
      <c r="BK420" s="179" t="s">
        <v>901</v>
      </c>
      <c r="BL420" s="179" t="s">
        <v>901</v>
      </c>
      <c r="BM420" s="179" t="s">
        <v>901</v>
      </c>
      <c r="BN420" s="179" t="s">
        <v>4477</v>
      </c>
      <c r="BO420" s="180">
        <v>15755</v>
      </c>
    </row>
    <row r="421" spans="52:67" ht="38.25">
      <c r="AZ421" s="179" t="s">
        <v>292</v>
      </c>
      <c r="BA421" s="179" t="s">
        <v>665</v>
      </c>
      <c r="BB421" s="179" t="s">
        <v>901</v>
      </c>
      <c r="BC421" s="179" t="s">
        <v>4478</v>
      </c>
      <c r="BD421" s="179" t="s">
        <v>4479</v>
      </c>
      <c r="BE421" s="179" t="s">
        <v>4480</v>
      </c>
      <c r="BF421" s="179" t="s">
        <v>4481</v>
      </c>
      <c r="BG421" s="179" t="s">
        <v>901</v>
      </c>
      <c r="BH421" s="179" t="s">
        <v>901</v>
      </c>
      <c r="BI421" s="179" t="s">
        <v>901</v>
      </c>
      <c r="BJ421" s="179" t="s">
        <v>901</v>
      </c>
      <c r="BK421" s="179" t="s">
        <v>901</v>
      </c>
      <c r="BL421" s="179" t="s">
        <v>4482</v>
      </c>
      <c r="BM421" s="179" t="s">
        <v>4483</v>
      </c>
      <c r="BN421" s="179" t="s">
        <v>4918</v>
      </c>
      <c r="BO421" s="180">
        <v>447141</v>
      </c>
    </row>
    <row r="422" spans="52:67" ht="38.25">
      <c r="AZ422" s="179" t="s">
        <v>293</v>
      </c>
      <c r="BA422" s="179" t="s">
        <v>666</v>
      </c>
      <c r="BB422" s="179" t="s">
        <v>901</v>
      </c>
      <c r="BC422" s="179" t="s">
        <v>4484</v>
      </c>
      <c r="BD422" s="179" t="s">
        <v>4485</v>
      </c>
      <c r="BE422" s="179" t="s">
        <v>4919</v>
      </c>
      <c r="BF422" s="179" t="s">
        <v>4919</v>
      </c>
      <c r="BG422" s="179" t="s">
        <v>901</v>
      </c>
      <c r="BH422" s="179" t="s">
        <v>901</v>
      </c>
      <c r="BI422" s="179" t="s">
        <v>901</v>
      </c>
      <c r="BJ422" s="179" t="s">
        <v>901</v>
      </c>
      <c r="BK422" s="179" t="s">
        <v>901</v>
      </c>
      <c r="BL422" s="179" t="s">
        <v>901</v>
      </c>
      <c r="BM422" s="179" t="s">
        <v>901</v>
      </c>
      <c r="BN422" s="179" t="s">
        <v>4920</v>
      </c>
      <c r="BO422" s="180">
        <v>3900</v>
      </c>
    </row>
    <row r="423" spans="52:67" ht="25.5">
      <c r="AZ423" s="179" t="s">
        <v>294</v>
      </c>
      <c r="BA423" s="179" t="s">
        <v>667</v>
      </c>
      <c r="BB423" s="179" t="s">
        <v>958</v>
      </c>
      <c r="BC423" s="179" t="s">
        <v>4486</v>
      </c>
      <c r="BD423" s="179" t="s">
        <v>4487</v>
      </c>
      <c r="BE423" s="179" t="s">
        <v>4488</v>
      </c>
      <c r="BF423" s="179" t="s">
        <v>4921</v>
      </c>
      <c r="BG423" s="179" t="s">
        <v>901</v>
      </c>
      <c r="BH423" s="179" t="s">
        <v>901</v>
      </c>
      <c r="BI423" s="179" t="s">
        <v>901</v>
      </c>
      <c r="BJ423" s="179" t="s">
        <v>901</v>
      </c>
      <c r="BK423" s="179" t="s">
        <v>901</v>
      </c>
      <c r="BL423" s="179" t="s">
        <v>901</v>
      </c>
      <c r="BM423" s="179" t="s">
        <v>901</v>
      </c>
      <c r="BN423" s="179" t="s">
        <v>4922</v>
      </c>
      <c r="BO423" s="180">
        <v>7678</v>
      </c>
    </row>
    <row r="424" spans="52:67" ht="38.25">
      <c r="AZ424" s="179" t="s">
        <v>295</v>
      </c>
      <c r="BA424" s="179" t="s">
        <v>668</v>
      </c>
      <c r="BB424" s="179" t="s">
        <v>901</v>
      </c>
      <c r="BC424" s="179" t="s">
        <v>4489</v>
      </c>
      <c r="BD424" s="179" t="s">
        <v>4923</v>
      </c>
      <c r="BE424" s="179" t="s">
        <v>4490</v>
      </c>
      <c r="BF424" s="179" t="s">
        <v>901</v>
      </c>
      <c r="BG424" s="179" t="s">
        <v>901</v>
      </c>
      <c r="BH424" s="179" t="s">
        <v>901</v>
      </c>
      <c r="BI424" s="179" t="s">
        <v>901</v>
      </c>
      <c r="BJ424" s="179" t="s">
        <v>901</v>
      </c>
      <c r="BK424" s="179" t="s">
        <v>901</v>
      </c>
      <c r="BL424" s="179" t="s">
        <v>901</v>
      </c>
      <c r="BM424" s="179" t="s">
        <v>901</v>
      </c>
      <c r="BN424" s="179" t="s">
        <v>4924</v>
      </c>
      <c r="BO424" s="180">
        <v>7141</v>
      </c>
    </row>
    <row r="425" spans="52:67" ht="25.5">
      <c r="AZ425" s="179" t="s">
        <v>296</v>
      </c>
      <c r="BA425" s="179" t="s">
        <v>669</v>
      </c>
      <c r="BB425" s="179" t="s">
        <v>959</v>
      </c>
      <c r="BC425" s="179" t="s">
        <v>4491</v>
      </c>
      <c r="BD425" s="179" t="s">
        <v>4492</v>
      </c>
      <c r="BE425" s="179" t="s">
        <v>901</v>
      </c>
      <c r="BF425" s="179" t="s">
        <v>901</v>
      </c>
      <c r="BG425" s="179" t="s">
        <v>901</v>
      </c>
      <c r="BH425" s="179" t="s">
        <v>901</v>
      </c>
      <c r="BI425" s="179" t="s">
        <v>901</v>
      </c>
      <c r="BJ425" s="179" t="s">
        <v>901</v>
      </c>
      <c r="BK425" s="179" t="s">
        <v>901</v>
      </c>
      <c r="BL425" s="179" t="s">
        <v>901</v>
      </c>
      <c r="BM425" s="179" t="s">
        <v>901</v>
      </c>
      <c r="BN425" s="179" t="s">
        <v>4925</v>
      </c>
      <c r="BO425" s="180">
        <v>15781</v>
      </c>
    </row>
    <row r="426" spans="52:67" ht="38.25">
      <c r="AZ426" s="179" t="s">
        <v>297</v>
      </c>
      <c r="BA426" s="179" t="s">
        <v>670</v>
      </c>
      <c r="BB426" s="179" t="s">
        <v>901</v>
      </c>
      <c r="BC426" s="179" t="s">
        <v>4926</v>
      </c>
      <c r="BD426" s="179" t="s">
        <v>4493</v>
      </c>
      <c r="BE426" s="179" t="s">
        <v>901</v>
      </c>
      <c r="BF426" s="179" t="s">
        <v>901</v>
      </c>
      <c r="BG426" s="179" t="s">
        <v>901</v>
      </c>
      <c r="BH426" s="179" t="s">
        <v>901</v>
      </c>
      <c r="BI426" s="179" t="s">
        <v>901</v>
      </c>
      <c r="BJ426" s="179" t="s">
        <v>901</v>
      </c>
      <c r="BK426" s="179" t="s">
        <v>901</v>
      </c>
      <c r="BL426" s="179" t="s">
        <v>901</v>
      </c>
      <c r="BM426" s="179" t="s">
        <v>901</v>
      </c>
      <c r="BN426" s="179" t="s">
        <v>4927</v>
      </c>
      <c r="BO426" s="180">
        <v>7688</v>
      </c>
    </row>
    <row r="427" spans="52:67" ht="25.5">
      <c r="AZ427" s="179" t="s">
        <v>298</v>
      </c>
      <c r="BA427" s="179" t="s">
        <v>671</v>
      </c>
      <c r="BB427" s="179" t="s">
        <v>901</v>
      </c>
      <c r="BC427" s="179" t="s">
        <v>4494</v>
      </c>
      <c r="BD427" s="179" t="s">
        <v>4495</v>
      </c>
      <c r="BE427" s="179" t="s">
        <v>4928</v>
      </c>
      <c r="BF427" s="179" t="s">
        <v>4929</v>
      </c>
      <c r="BG427" s="179" t="s">
        <v>901</v>
      </c>
      <c r="BH427" s="179" t="s">
        <v>901</v>
      </c>
      <c r="BI427" s="179" t="s">
        <v>901</v>
      </c>
      <c r="BJ427" s="179" t="s">
        <v>901</v>
      </c>
      <c r="BK427" s="179" t="s">
        <v>901</v>
      </c>
      <c r="BL427" s="179" t="s">
        <v>901</v>
      </c>
      <c r="BM427" s="179" t="s">
        <v>4930</v>
      </c>
      <c r="BN427" s="179" t="s">
        <v>4931</v>
      </c>
      <c r="BO427" s="180">
        <v>38707</v>
      </c>
    </row>
    <row r="428" spans="52:67" ht="25.5">
      <c r="AZ428" s="179" t="s">
        <v>299</v>
      </c>
      <c r="BA428" s="179" t="s">
        <v>299</v>
      </c>
      <c r="BB428" s="179" t="s">
        <v>901</v>
      </c>
      <c r="BC428" s="179" t="s">
        <v>4496</v>
      </c>
      <c r="BD428" s="179" t="s">
        <v>4497</v>
      </c>
      <c r="BE428" s="179" t="s">
        <v>901</v>
      </c>
      <c r="BF428" s="179" t="s">
        <v>901</v>
      </c>
      <c r="BG428" s="179" t="s">
        <v>901</v>
      </c>
      <c r="BH428" s="179" t="s">
        <v>901</v>
      </c>
      <c r="BI428" s="179" t="s">
        <v>901</v>
      </c>
      <c r="BJ428" s="179" t="s">
        <v>901</v>
      </c>
      <c r="BK428" s="179" t="s">
        <v>901</v>
      </c>
      <c r="BL428" s="179" t="s">
        <v>901</v>
      </c>
      <c r="BM428" s="179" t="s">
        <v>901</v>
      </c>
      <c r="BN428" s="179" t="s">
        <v>4932</v>
      </c>
      <c r="BO428" s="180">
        <v>4455</v>
      </c>
    </row>
    <row r="429" spans="52:67" ht="51">
      <c r="AZ429" s="179" t="s">
        <v>300</v>
      </c>
      <c r="BA429" s="179" t="s">
        <v>4498</v>
      </c>
      <c r="BB429" s="179" t="s">
        <v>901</v>
      </c>
      <c r="BC429" s="179" t="s">
        <v>4499</v>
      </c>
      <c r="BD429" s="179" t="s">
        <v>4500</v>
      </c>
      <c r="BE429" s="179" t="s">
        <v>4501</v>
      </c>
      <c r="BF429" s="179" t="s">
        <v>4501</v>
      </c>
      <c r="BG429" s="179" t="s">
        <v>901</v>
      </c>
      <c r="BH429" s="179" t="s">
        <v>901</v>
      </c>
      <c r="BI429" s="179" t="s">
        <v>901</v>
      </c>
      <c r="BJ429" s="179" t="s">
        <v>901</v>
      </c>
      <c r="BK429" s="179" t="s">
        <v>901</v>
      </c>
      <c r="BL429" s="179" t="s">
        <v>901</v>
      </c>
      <c r="BM429" s="179" t="s">
        <v>4502</v>
      </c>
      <c r="BN429" s="179" t="s">
        <v>4503</v>
      </c>
      <c r="BO429" s="180">
        <v>11486</v>
      </c>
    </row>
    <row r="430" spans="52:67" ht="25.5">
      <c r="AZ430" s="179" t="s">
        <v>301</v>
      </c>
      <c r="BA430" s="179" t="s">
        <v>301</v>
      </c>
      <c r="BB430" s="179" t="s">
        <v>901</v>
      </c>
      <c r="BC430" s="179" t="s">
        <v>4504</v>
      </c>
      <c r="BD430" s="179" t="s">
        <v>4505</v>
      </c>
      <c r="BE430" s="179" t="s">
        <v>901</v>
      </c>
      <c r="BF430" s="179" t="s">
        <v>901</v>
      </c>
      <c r="BG430" s="179" t="s">
        <v>901</v>
      </c>
      <c r="BH430" s="179" t="s">
        <v>901</v>
      </c>
      <c r="BI430" s="179" t="s">
        <v>901</v>
      </c>
      <c r="BJ430" s="179" t="s">
        <v>901</v>
      </c>
      <c r="BK430" s="179" t="s">
        <v>901</v>
      </c>
      <c r="BL430" s="179" t="s">
        <v>901</v>
      </c>
      <c r="BM430" s="179" t="s">
        <v>901</v>
      </c>
      <c r="BN430" s="179" t="s">
        <v>4933</v>
      </c>
      <c r="BO430" s="180">
        <v>16300</v>
      </c>
    </row>
    <row r="431" spans="52:67" ht="25.5">
      <c r="AZ431" s="179" t="s">
        <v>302</v>
      </c>
      <c r="BA431" s="179" t="s">
        <v>302</v>
      </c>
      <c r="BB431" s="179" t="s">
        <v>901</v>
      </c>
      <c r="BC431" s="179" t="s">
        <v>4506</v>
      </c>
      <c r="BD431" s="179" t="s">
        <v>4507</v>
      </c>
      <c r="BE431" s="179" t="s">
        <v>901</v>
      </c>
      <c r="BF431" s="179" t="s">
        <v>901</v>
      </c>
      <c r="BG431" s="179" t="s">
        <v>901</v>
      </c>
      <c r="BH431" s="179" t="s">
        <v>901</v>
      </c>
      <c r="BI431" s="179" t="s">
        <v>901</v>
      </c>
      <c r="BJ431" s="179" t="s">
        <v>901</v>
      </c>
      <c r="BK431" s="179" t="s">
        <v>901</v>
      </c>
      <c r="BL431" s="179" t="s">
        <v>901</v>
      </c>
      <c r="BM431" s="179" t="s">
        <v>901</v>
      </c>
      <c r="BN431" s="179" t="s">
        <v>4934</v>
      </c>
      <c r="BO431" s="180">
        <v>7584</v>
      </c>
    </row>
    <row r="432" spans="52:67" ht="51">
      <c r="AZ432" s="179" t="s">
        <v>303</v>
      </c>
      <c r="BA432" s="179" t="s">
        <v>672</v>
      </c>
      <c r="BB432" s="179" t="s">
        <v>901</v>
      </c>
      <c r="BC432" s="179" t="s">
        <v>4508</v>
      </c>
      <c r="BD432" s="179" t="s">
        <v>4509</v>
      </c>
      <c r="BE432" s="179" t="s">
        <v>4935</v>
      </c>
      <c r="BF432" s="179" t="s">
        <v>901</v>
      </c>
      <c r="BG432" s="179" t="s">
        <v>901</v>
      </c>
      <c r="BH432" s="179" t="s">
        <v>901</v>
      </c>
      <c r="BI432" s="179" t="s">
        <v>901</v>
      </c>
      <c r="BJ432" s="179" t="s">
        <v>901</v>
      </c>
      <c r="BK432" s="179" t="s">
        <v>901</v>
      </c>
      <c r="BL432" s="179" t="s">
        <v>901</v>
      </c>
      <c r="BM432" s="179" t="s">
        <v>901</v>
      </c>
      <c r="BN432" s="179" t="s">
        <v>4936</v>
      </c>
      <c r="BO432" s="180">
        <v>37756</v>
      </c>
    </row>
    <row r="433" spans="52:67" ht="38.25">
      <c r="AZ433" s="179" t="s">
        <v>304</v>
      </c>
      <c r="BA433" s="179" t="s">
        <v>4510</v>
      </c>
      <c r="BB433" s="179" t="s">
        <v>901</v>
      </c>
      <c r="BC433" s="179" t="s">
        <v>4511</v>
      </c>
      <c r="BD433" s="179" t="s">
        <v>4512</v>
      </c>
      <c r="BE433" s="179" t="s">
        <v>4513</v>
      </c>
      <c r="BF433" s="179" t="s">
        <v>4513</v>
      </c>
      <c r="BG433" s="179" t="s">
        <v>901</v>
      </c>
      <c r="BH433" s="179" t="s">
        <v>901</v>
      </c>
      <c r="BI433" s="179" t="s">
        <v>901</v>
      </c>
      <c r="BJ433" s="179" t="s">
        <v>901</v>
      </c>
      <c r="BK433" s="179" t="s">
        <v>901</v>
      </c>
      <c r="BL433" s="179" t="s">
        <v>901</v>
      </c>
      <c r="BM433" s="179" t="s">
        <v>901</v>
      </c>
      <c r="BN433" s="179" t="s">
        <v>4937</v>
      </c>
      <c r="BO433" s="180">
        <v>19514</v>
      </c>
    </row>
    <row r="434" spans="52:67" ht="38.25">
      <c r="AZ434" s="179" t="s">
        <v>305</v>
      </c>
      <c r="BA434" s="179" t="s">
        <v>673</v>
      </c>
      <c r="BB434" s="179" t="s">
        <v>901</v>
      </c>
      <c r="BC434" s="179" t="s">
        <v>4938</v>
      </c>
      <c r="BD434" s="179" t="s">
        <v>4514</v>
      </c>
      <c r="BE434" s="179" t="s">
        <v>4515</v>
      </c>
      <c r="BF434" s="179" t="s">
        <v>901</v>
      </c>
      <c r="BG434" s="179" t="s">
        <v>901</v>
      </c>
      <c r="BH434" s="179" t="s">
        <v>901</v>
      </c>
      <c r="BI434" s="179" t="s">
        <v>901</v>
      </c>
      <c r="BJ434" s="179" t="s">
        <v>901</v>
      </c>
      <c r="BK434" s="179" t="s">
        <v>901</v>
      </c>
      <c r="BL434" s="179" t="s">
        <v>901</v>
      </c>
      <c r="BM434" s="179" t="s">
        <v>901</v>
      </c>
      <c r="BN434" s="179" t="s">
        <v>4516</v>
      </c>
      <c r="BO434" s="180">
        <v>18091</v>
      </c>
    </row>
    <row r="435" spans="52:67" ht="38.25">
      <c r="AZ435" s="179" t="s">
        <v>306</v>
      </c>
      <c r="BA435" s="179" t="s">
        <v>674</v>
      </c>
      <c r="BB435" s="179" t="s">
        <v>901</v>
      </c>
      <c r="BC435" s="179" t="s">
        <v>4517</v>
      </c>
      <c r="BD435" s="179" t="s">
        <v>4518</v>
      </c>
      <c r="BE435" s="179" t="s">
        <v>4519</v>
      </c>
      <c r="BF435" s="179" t="s">
        <v>4519</v>
      </c>
      <c r="BG435" s="179" t="s">
        <v>901</v>
      </c>
      <c r="BH435" s="179" t="s">
        <v>901</v>
      </c>
      <c r="BI435" s="179" t="s">
        <v>901</v>
      </c>
      <c r="BJ435" s="179" t="s">
        <v>901</v>
      </c>
      <c r="BK435" s="179" t="s">
        <v>901</v>
      </c>
      <c r="BL435" s="179" t="s">
        <v>901</v>
      </c>
      <c r="BM435" s="179" t="s">
        <v>901</v>
      </c>
      <c r="BN435" s="179" t="s">
        <v>4939</v>
      </c>
      <c r="BO435" s="180">
        <v>3579</v>
      </c>
    </row>
    <row r="436" spans="52:67" ht="25.5">
      <c r="AZ436" s="179" t="s">
        <v>307</v>
      </c>
      <c r="BA436" s="179" t="s">
        <v>307</v>
      </c>
      <c r="BB436" s="179" t="s">
        <v>901</v>
      </c>
      <c r="BC436" s="179" t="s">
        <v>4520</v>
      </c>
      <c r="BD436" s="179" t="s">
        <v>4521</v>
      </c>
      <c r="BE436" s="179" t="s">
        <v>4522</v>
      </c>
      <c r="BF436" s="179" t="s">
        <v>901</v>
      </c>
      <c r="BG436" s="179" t="s">
        <v>901</v>
      </c>
      <c r="BH436" s="179" t="s">
        <v>901</v>
      </c>
      <c r="BI436" s="179" t="s">
        <v>901</v>
      </c>
      <c r="BJ436" s="179" t="s">
        <v>901</v>
      </c>
      <c r="BK436" s="179" t="s">
        <v>901</v>
      </c>
      <c r="BL436" s="179" t="s">
        <v>901</v>
      </c>
      <c r="BM436" s="179" t="s">
        <v>901</v>
      </c>
      <c r="BN436" s="179" t="s">
        <v>4940</v>
      </c>
      <c r="BO436" s="180">
        <v>6127</v>
      </c>
    </row>
    <row r="437" spans="52:67" ht="38.25">
      <c r="AZ437" s="179" t="s">
        <v>308</v>
      </c>
      <c r="BA437" s="179" t="s">
        <v>4523</v>
      </c>
      <c r="BB437" s="179" t="s">
        <v>901</v>
      </c>
      <c r="BC437" s="179" t="s">
        <v>4524</v>
      </c>
      <c r="BD437" s="179" t="s">
        <v>4525</v>
      </c>
      <c r="BE437" s="179" t="s">
        <v>4526</v>
      </c>
      <c r="BF437" s="179" t="s">
        <v>4527</v>
      </c>
      <c r="BG437" s="179" t="s">
        <v>901</v>
      </c>
      <c r="BH437" s="179" t="s">
        <v>901</v>
      </c>
      <c r="BI437" s="179" t="s">
        <v>901</v>
      </c>
      <c r="BJ437" s="179" t="s">
        <v>901</v>
      </c>
      <c r="BK437" s="179" t="s">
        <v>901</v>
      </c>
      <c r="BL437" s="179" t="s">
        <v>901</v>
      </c>
      <c r="BM437" s="179" t="s">
        <v>901</v>
      </c>
      <c r="BN437" s="179" t="s">
        <v>4941</v>
      </c>
      <c r="BO437" s="180">
        <v>6541</v>
      </c>
    </row>
    <row r="438" spans="52:67" ht="25.5">
      <c r="AZ438" s="179" t="s">
        <v>309</v>
      </c>
      <c r="BA438" s="179" t="s">
        <v>675</v>
      </c>
      <c r="BB438" s="179" t="s">
        <v>960</v>
      </c>
      <c r="BC438" s="179" t="s">
        <v>4528</v>
      </c>
      <c r="BD438" s="179" t="s">
        <v>4529</v>
      </c>
      <c r="BE438" s="179" t="s">
        <v>901</v>
      </c>
      <c r="BF438" s="179" t="s">
        <v>901</v>
      </c>
      <c r="BG438" s="179" t="s">
        <v>901</v>
      </c>
      <c r="BH438" s="179" t="s">
        <v>901</v>
      </c>
      <c r="BI438" s="179" t="s">
        <v>901</v>
      </c>
      <c r="BJ438" s="179" t="s">
        <v>901</v>
      </c>
      <c r="BK438" s="179" t="s">
        <v>901</v>
      </c>
      <c r="BL438" s="179" t="s">
        <v>901</v>
      </c>
      <c r="BM438" s="179" t="s">
        <v>901</v>
      </c>
      <c r="BN438" s="179" t="s">
        <v>4942</v>
      </c>
      <c r="BO438" s="180">
        <v>78758</v>
      </c>
    </row>
    <row r="439" spans="52:67" ht="25.5">
      <c r="AZ439" s="179" t="s">
        <v>310</v>
      </c>
      <c r="BA439" s="179" t="s">
        <v>310</v>
      </c>
      <c r="BB439" s="179" t="s">
        <v>901</v>
      </c>
      <c r="BC439" s="179" t="s">
        <v>4530</v>
      </c>
      <c r="BD439" s="179" t="s">
        <v>4531</v>
      </c>
      <c r="BE439" s="179" t="s">
        <v>4532</v>
      </c>
      <c r="BF439" s="179" t="s">
        <v>901</v>
      </c>
      <c r="BG439" s="179" t="s">
        <v>901</v>
      </c>
      <c r="BH439" s="179" t="s">
        <v>901</v>
      </c>
      <c r="BI439" s="179" t="s">
        <v>901</v>
      </c>
      <c r="BJ439" s="179" t="s">
        <v>901</v>
      </c>
      <c r="BK439" s="179" t="s">
        <v>901</v>
      </c>
      <c r="BL439" s="179" t="s">
        <v>901</v>
      </c>
      <c r="BM439" s="179" t="s">
        <v>901</v>
      </c>
      <c r="BN439" s="179" t="s">
        <v>4943</v>
      </c>
      <c r="BO439" s="180">
        <v>3157</v>
      </c>
    </row>
    <row r="440" spans="52:67" ht="38.25">
      <c r="AZ440" s="179" t="s">
        <v>311</v>
      </c>
      <c r="BA440" s="179" t="s">
        <v>676</v>
      </c>
      <c r="BB440" s="179" t="s">
        <v>961</v>
      </c>
      <c r="BC440" s="179" t="s">
        <v>4533</v>
      </c>
      <c r="BD440" s="179" t="s">
        <v>4534</v>
      </c>
      <c r="BE440" s="179" t="s">
        <v>4535</v>
      </c>
      <c r="BF440" s="179" t="s">
        <v>901</v>
      </c>
      <c r="BG440" s="179" t="s">
        <v>901</v>
      </c>
      <c r="BH440" s="179" t="s">
        <v>901</v>
      </c>
      <c r="BI440" s="179" t="s">
        <v>901</v>
      </c>
      <c r="BJ440" s="179" t="s">
        <v>901</v>
      </c>
      <c r="BK440" s="179" t="s">
        <v>901</v>
      </c>
      <c r="BL440" s="179" t="s">
        <v>901</v>
      </c>
      <c r="BM440" s="179" t="s">
        <v>901</v>
      </c>
      <c r="BN440" s="179" t="s">
        <v>4944</v>
      </c>
      <c r="BO440" s="180">
        <v>4712</v>
      </c>
    </row>
    <row r="441" spans="52:67" ht="38.25">
      <c r="AZ441" s="179" t="s">
        <v>312</v>
      </c>
      <c r="BA441" s="179" t="s">
        <v>677</v>
      </c>
      <c r="BB441" s="179" t="s">
        <v>962</v>
      </c>
      <c r="BC441" s="179" t="s">
        <v>4536</v>
      </c>
      <c r="BD441" s="179" t="s">
        <v>4537</v>
      </c>
      <c r="BE441" s="179" t="s">
        <v>901</v>
      </c>
      <c r="BF441" s="179" t="s">
        <v>901</v>
      </c>
      <c r="BG441" s="179" t="s">
        <v>901</v>
      </c>
      <c r="BH441" s="179" t="s">
        <v>901</v>
      </c>
      <c r="BI441" s="179" t="s">
        <v>901</v>
      </c>
      <c r="BJ441" s="179" t="s">
        <v>901</v>
      </c>
      <c r="BK441" s="179" t="s">
        <v>901</v>
      </c>
      <c r="BL441" s="179" t="s">
        <v>901</v>
      </c>
      <c r="BM441" s="179" t="s">
        <v>901</v>
      </c>
      <c r="BN441" s="179" t="s">
        <v>4945</v>
      </c>
      <c r="BO441" s="180">
        <v>50041</v>
      </c>
    </row>
    <row r="442" spans="52:67" ht="38.25">
      <c r="AZ442" s="179" t="s">
        <v>313</v>
      </c>
      <c r="BA442" s="179" t="s">
        <v>313</v>
      </c>
      <c r="BB442" s="179" t="s">
        <v>901</v>
      </c>
      <c r="BC442" s="179" t="s">
        <v>4538</v>
      </c>
      <c r="BD442" s="179" t="s">
        <v>4539</v>
      </c>
      <c r="BE442" s="179" t="s">
        <v>901</v>
      </c>
      <c r="BF442" s="179" t="s">
        <v>901</v>
      </c>
      <c r="BG442" s="179" t="s">
        <v>901</v>
      </c>
      <c r="BH442" s="179" t="s">
        <v>901</v>
      </c>
      <c r="BI442" s="179" t="s">
        <v>901</v>
      </c>
      <c r="BJ442" s="179" t="s">
        <v>901</v>
      </c>
      <c r="BK442" s="179" t="s">
        <v>901</v>
      </c>
      <c r="BL442" s="179" t="s">
        <v>901</v>
      </c>
      <c r="BM442" s="179" t="s">
        <v>901</v>
      </c>
      <c r="BN442" s="179" t="s">
        <v>4946</v>
      </c>
      <c r="BO442" s="180">
        <v>5793</v>
      </c>
    </row>
    <row r="443" spans="52:67" ht="25.5">
      <c r="AZ443" s="179" t="s">
        <v>314</v>
      </c>
      <c r="BA443" s="179" t="s">
        <v>314</v>
      </c>
      <c r="BB443" s="179" t="s">
        <v>901</v>
      </c>
      <c r="BC443" s="179" t="s">
        <v>4540</v>
      </c>
      <c r="BD443" s="179" t="s">
        <v>4541</v>
      </c>
      <c r="BE443" s="179" t="s">
        <v>901</v>
      </c>
      <c r="BF443" s="179" t="s">
        <v>901</v>
      </c>
      <c r="BG443" s="179" t="s">
        <v>901</v>
      </c>
      <c r="BH443" s="179" t="s">
        <v>901</v>
      </c>
      <c r="BI443" s="179" t="s">
        <v>901</v>
      </c>
      <c r="BJ443" s="179" t="s">
        <v>901</v>
      </c>
      <c r="BK443" s="179" t="s">
        <v>901</v>
      </c>
      <c r="BL443" s="179" t="s">
        <v>901</v>
      </c>
      <c r="BM443" s="179" t="s">
        <v>901</v>
      </c>
      <c r="BN443" s="179" t="s">
        <v>4947</v>
      </c>
      <c r="BO443" s="180">
        <v>15705</v>
      </c>
    </row>
    <row r="444" spans="52:67" ht="25.5">
      <c r="AZ444" s="179" t="s">
        <v>315</v>
      </c>
      <c r="BA444" s="179" t="s">
        <v>315</v>
      </c>
      <c r="BB444" s="179" t="s">
        <v>901</v>
      </c>
      <c r="BC444" s="179" t="s">
        <v>4542</v>
      </c>
      <c r="BD444" s="179" t="s">
        <v>4543</v>
      </c>
      <c r="BE444" s="179" t="s">
        <v>901</v>
      </c>
      <c r="BF444" s="179" t="s">
        <v>901</v>
      </c>
      <c r="BG444" s="179" t="s">
        <v>901</v>
      </c>
      <c r="BH444" s="179" t="s">
        <v>901</v>
      </c>
      <c r="BI444" s="179" t="s">
        <v>901</v>
      </c>
      <c r="BJ444" s="179" t="s">
        <v>901</v>
      </c>
      <c r="BK444" s="179" t="s">
        <v>901</v>
      </c>
      <c r="BL444" s="179" t="s">
        <v>901</v>
      </c>
      <c r="BM444" s="179" t="s">
        <v>901</v>
      </c>
      <c r="BN444" s="179" t="s">
        <v>4948</v>
      </c>
      <c r="BO444" s="180">
        <v>6173</v>
      </c>
    </row>
    <row r="445" spans="52:67" ht="25.5">
      <c r="AZ445" s="179" t="s">
        <v>316</v>
      </c>
      <c r="BA445" s="179" t="s">
        <v>316</v>
      </c>
      <c r="BB445" s="179" t="s">
        <v>901</v>
      </c>
      <c r="BC445" s="179" t="s">
        <v>4544</v>
      </c>
      <c r="BD445" s="179" t="s">
        <v>4545</v>
      </c>
      <c r="BE445" s="179" t="s">
        <v>4546</v>
      </c>
      <c r="BF445" s="179" t="s">
        <v>901</v>
      </c>
      <c r="BG445" s="179" t="s">
        <v>901</v>
      </c>
      <c r="BH445" s="179" t="s">
        <v>901</v>
      </c>
      <c r="BI445" s="179" t="s">
        <v>901</v>
      </c>
      <c r="BJ445" s="179" t="s">
        <v>901</v>
      </c>
      <c r="BK445" s="179" t="s">
        <v>901</v>
      </c>
      <c r="BL445" s="179" t="s">
        <v>901</v>
      </c>
      <c r="BM445" s="179" t="s">
        <v>901</v>
      </c>
      <c r="BN445" s="179" t="s">
        <v>4949</v>
      </c>
      <c r="BO445" s="180">
        <v>6768</v>
      </c>
    </row>
    <row r="446" spans="52:67" ht="38.25">
      <c r="AZ446" s="179" t="s">
        <v>317</v>
      </c>
      <c r="BA446" s="179" t="s">
        <v>678</v>
      </c>
      <c r="BB446" s="179" t="s">
        <v>963</v>
      </c>
      <c r="BC446" s="179" t="s">
        <v>4547</v>
      </c>
      <c r="BD446" s="179" t="s">
        <v>4548</v>
      </c>
      <c r="BE446" s="179" t="s">
        <v>4549</v>
      </c>
      <c r="BF446" s="179" t="s">
        <v>901</v>
      </c>
      <c r="BG446" s="179" t="s">
        <v>901</v>
      </c>
      <c r="BH446" s="179" t="s">
        <v>901</v>
      </c>
      <c r="BI446" s="179" t="s">
        <v>901</v>
      </c>
      <c r="BJ446" s="179" t="s">
        <v>901</v>
      </c>
      <c r="BK446" s="179" t="s">
        <v>901</v>
      </c>
      <c r="BL446" s="179" t="s">
        <v>901</v>
      </c>
      <c r="BM446" s="179" t="s">
        <v>901</v>
      </c>
      <c r="BN446" s="179" t="s">
        <v>4950</v>
      </c>
      <c r="BO446" s="180">
        <v>6273</v>
      </c>
    </row>
    <row r="447" spans="52:67" ht="38.25">
      <c r="AZ447" s="179" t="s">
        <v>318</v>
      </c>
      <c r="BA447" s="179" t="s">
        <v>4550</v>
      </c>
      <c r="BB447" s="179" t="s">
        <v>901</v>
      </c>
      <c r="BC447" s="179" t="s">
        <v>4551</v>
      </c>
      <c r="BD447" s="179" t="s">
        <v>4552</v>
      </c>
      <c r="BE447" s="179" t="s">
        <v>4553</v>
      </c>
      <c r="BF447" s="179" t="s">
        <v>901</v>
      </c>
      <c r="BG447" s="179" t="s">
        <v>901</v>
      </c>
      <c r="BH447" s="179" t="s">
        <v>901</v>
      </c>
      <c r="BI447" s="179" t="s">
        <v>901</v>
      </c>
      <c r="BJ447" s="179" t="s">
        <v>901</v>
      </c>
      <c r="BK447" s="179" t="s">
        <v>901</v>
      </c>
      <c r="BL447" s="179" t="s">
        <v>901</v>
      </c>
      <c r="BM447" s="179" t="s">
        <v>901</v>
      </c>
      <c r="BN447" s="179" t="s">
        <v>4951</v>
      </c>
      <c r="BO447" s="180">
        <v>6098</v>
      </c>
    </row>
    <row r="448" spans="52:67" ht="25.5">
      <c r="AZ448" s="179" t="s">
        <v>319</v>
      </c>
      <c r="BA448" s="179" t="s">
        <v>4554</v>
      </c>
      <c r="BB448" s="179" t="s">
        <v>901</v>
      </c>
      <c r="BC448" s="179" t="s">
        <v>4555</v>
      </c>
      <c r="BD448" s="179" t="s">
        <v>4556</v>
      </c>
      <c r="BE448" s="179" t="s">
        <v>4557</v>
      </c>
      <c r="BF448" s="179" t="s">
        <v>901</v>
      </c>
      <c r="BG448" s="179" t="s">
        <v>4558</v>
      </c>
      <c r="BH448" s="179" t="s">
        <v>4559</v>
      </c>
      <c r="BI448" s="179" t="s">
        <v>4560</v>
      </c>
      <c r="BJ448" s="179" t="s">
        <v>901</v>
      </c>
      <c r="BK448" s="179" t="s">
        <v>901</v>
      </c>
      <c r="BL448" s="179" t="s">
        <v>901</v>
      </c>
      <c r="BM448" s="179" t="s">
        <v>901</v>
      </c>
      <c r="BN448" s="179" t="s">
        <v>4952</v>
      </c>
      <c r="BO448" s="180">
        <v>5301</v>
      </c>
    </row>
    <row r="449" spans="52:67" ht="38.25">
      <c r="AZ449" s="179" t="s">
        <v>320</v>
      </c>
      <c r="BA449" s="179" t="s">
        <v>679</v>
      </c>
      <c r="BB449" s="179" t="s">
        <v>901</v>
      </c>
      <c r="BC449" s="179" t="s">
        <v>4953</v>
      </c>
      <c r="BD449" s="179" t="s">
        <v>4561</v>
      </c>
      <c r="BE449" s="179" t="s">
        <v>901</v>
      </c>
      <c r="BF449" s="179" t="s">
        <v>901</v>
      </c>
      <c r="BG449" s="179" t="s">
        <v>901</v>
      </c>
      <c r="BH449" s="179" t="s">
        <v>901</v>
      </c>
      <c r="BI449" s="179" t="s">
        <v>901</v>
      </c>
      <c r="BJ449" s="179" t="s">
        <v>901</v>
      </c>
      <c r="BK449" s="179" t="s">
        <v>901</v>
      </c>
      <c r="BL449" s="179" t="s">
        <v>901</v>
      </c>
      <c r="BM449" s="179" t="s">
        <v>901</v>
      </c>
      <c r="BN449" s="179" t="s">
        <v>4954</v>
      </c>
      <c r="BO449" s="180">
        <v>16809</v>
      </c>
    </row>
    <row r="450" spans="52:67" ht="25.5">
      <c r="AZ450" s="179" t="s">
        <v>321</v>
      </c>
      <c r="BA450" s="179" t="s">
        <v>321</v>
      </c>
      <c r="BB450" s="179" t="s">
        <v>901</v>
      </c>
      <c r="BC450" s="179" t="s">
        <v>4562</v>
      </c>
      <c r="BD450" s="179" t="s">
        <v>4563</v>
      </c>
      <c r="BE450" s="179" t="s">
        <v>4564</v>
      </c>
      <c r="BF450" s="179" t="s">
        <v>901</v>
      </c>
      <c r="BG450" s="179" t="s">
        <v>901</v>
      </c>
      <c r="BH450" s="179" t="s">
        <v>901</v>
      </c>
      <c r="BI450" s="179" t="s">
        <v>901</v>
      </c>
      <c r="BJ450" s="179" t="s">
        <v>901</v>
      </c>
      <c r="BK450" s="179" t="s">
        <v>901</v>
      </c>
      <c r="BL450" s="179" t="s">
        <v>901</v>
      </c>
      <c r="BM450" s="179" t="s">
        <v>901</v>
      </c>
      <c r="BN450" s="179" t="s">
        <v>4955</v>
      </c>
      <c r="BO450" s="180">
        <v>6918</v>
      </c>
    </row>
    <row r="451" spans="52:67" ht="25.5">
      <c r="AZ451" s="179" t="s">
        <v>322</v>
      </c>
      <c r="BA451" s="179" t="s">
        <v>322</v>
      </c>
      <c r="BB451" s="179" t="s">
        <v>901</v>
      </c>
      <c r="BC451" s="179" t="s">
        <v>4565</v>
      </c>
      <c r="BD451" s="179" t="s">
        <v>4566</v>
      </c>
      <c r="BE451" s="179" t="s">
        <v>901</v>
      </c>
      <c r="BF451" s="179" t="s">
        <v>901</v>
      </c>
      <c r="BG451" s="179" t="s">
        <v>901</v>
      </c>
      <c r="BH451" s="179" t="s">
        <v>901</v>
      </c>
      <c r="BI451" s="179" t="s">
        <v>901</v>
      </c>
      <c r="BJ451" s="179" t="s">
        <v>901</v>
      </c>
      <c r="BK451" s="179" t="s">
        <v>901</v>
      </c>
      <c r="BL451" s="179" t="s">
        <v>901</v>
      </c>
      <c r="BM451" s="179" t="s">
        <v>901</v>
      </c>
      <c r="BN451" s="179" t="s">
        <v>4956</v>
      </c>
      <c r="BO451" s="180">
        <v>34866</v>
      </c>
    </row>
    <row r="452" spans="52:67" ht="38.25">
      <c r="AZ452" s="179" t="s">
        <v>323</v>
      </c>
      <c r="BA452" s="179" t="s">
        <v>323</v>
      </c>
      <c r="BB452" s="179" t="s">
        <v>901</v>
      </c>
      <c r="BC452" s="179" t="s">
        <v>4567</v>
      </c>
      <c r="BD452" s="179" t="s">
        <v>4568</v>
      </c>
      <c r="BE452" s="179" t="s">
        <v>4569</v>
      </c>
      <c r="BF452" s="179" t="s">
        <v>901</v>
      </c>
      <c r="BG452" s="179" t="s">
        <v>901</v>
      </c>
      <c r="BH452" s="179" t="s">
        <v>901</v>
      </c>
      <c r="BI452" s="179" t="s">
        <v>901</v>
      </c>
      <c r="BJ452" s="179" t="s">
        <v>901</v>
      </c>
      <c r="BK452" s="179" t="s">
        <v>901</v>
      </c>
      <c r="BL452" s="179" t="s">
        <v>901</v>
      </c>
      <c r="BM452" s="179" t="s">
        <v>901</v>
      </c>
      <c r="BN452" s="179" t="s">
        <v>4957</v>
      </c>
      <c r="BO452" s="180">
        <v>5300</v>
      </c>
    </row>
    <row r="453" spans="52:67" ht="51">
      <c r="AZ453" s="179" t="s">
        <v>324</v>
      </c>
      <c r="BA453" s="179" t="s">
        <v>680</v>
      </c>
      <c r="BB453" s="179" t="s">
        <v>901</v>
      </c>
      <c r="BC453" s="179" t="s">
        <v>4570</v>
      </c>
      <c r="BD453" s="179" t="s">
        <v>4571</v>
      </c>
      <c r="BE453" s="179" t="s">
        <v>901</v>
      </c>
      <c r="BF453" s="179" t="s">
        <v>901</v>
      </c>
      <c r="BG453" s="179" t="s">
        <v>901</v>
      </c>
      <c r="BH453" s="179" t="s">
        <v>901</v>
      </c>
      <c r="BI453" s="179" t="s">
        <v>901</v>
      </c>
      <c r="BJ453" s="179" t="s">
        <v>901</v>
      </c>
      <c r="BK453" s="179" t="s">
        <v>901</v>
      </c>
      <c r="BL453" s="179" t="s">
        <v>901</v>
      </c>
      <c r="BM453" s="179" t="s">
        <v>901</v>
      </c>
      <c r="BN453" s="179" t="s">
        <v>4958</v>
      </c>
      <c r="BO453" s="180">
        <v>19206</v>
      </c>
    </row>
    <row r="454" spans="52:67" ht="38.25">
      <c r="AZ454" s="179" t="s">
        <v>325</v>
      </c>
      <c r="BA454" s="179" t="s">
        <v>681</v>
      </c>
      <c r="BB454" s="179" t="s">
        <v>901</v>
      </c>
      <c r="BC454" s="179" t="s">
        <v>4572</v>
      </c>
      <c r="BD454" s="179" t="s">
        <v>4573</v>
      </c>
      <c r="BE454" s="179" t="s">
        <v>4574</v>
      </c>
      <c r="BF454" s="179" t="s">
        <v>4574</v>
      </c>
      <c r="BG454" s="179" t="s">
        <v>901</v>
      </c>
      <c r="BH454" s="179" t="s">
        <v>901</v>
      </c>
      <c r="BI454" s="179" t="s">
        <v>901</v>
      </c>
      <c r="BJ454" s="179" t="s">
        <v>901</v>
      </c>
      <c r="BK454" s="179" t="s">
        <v>901</v>
      </c>
      <c r="BL454" s="179" t="s">
        <v>901</v>
      </c>
      <c r="BM454" s="179" t="s">
        <v>901</v>
      </c>
      <c r="BN454" s="179" t="s">
        <v>4959</v>
      </c>
      <c r="BO454" s="180">
        <v>6130</v>
      </c>
    </row>
    <row r="455" spans="52:67" ht="25.5">
      <c r="AZ455" s="179" t="s">
        <v>326</v>
      </c>
      <c r="BA455" s="179" t="s">
        <v>326</v>
      </c>
      <c r="BB455" s="179" t="s">
        <v>901</v>
      </c>
      <c r="BC455" s="179" t="s">
        <v>4575</v>
      </c>
      <c r="BD455" s="179" t="s">
        <v>4576</v>
      </c>
      <c r="BE455" s="179" t="s">
        <v>4577</v>
      </c>
      <c r="BF455" s="179" t="s">
        <v>901</v>
      </c>
      <c r="BG455" s="179" t="s">
        <v>901</v>
      </c>
      <c r="BH455" s="179" t="s">
        <v>901</v>
      </c>
      <c r="BI455" s="179" t="s">
        <v>901</v>
      </c>
      <c r="BJ455" s="179" t="s">
        <v>901</v>
      </c>
      <c r="BK455" s="179" t="s">
        <v>901</v>
      </c>
      <c r="BL455" s="179" t="s">
        <v>901</v>
      </c>
      <c r="BM455" s="179" t="s">
        <v>901</v>
      </c>
      <c r="BN455" s="179" t="s">
        <v>4960</v>
      </c>
      <c r="BO455" s="180">
        <v>21926</v>
      </c>
    </row>
    <row r="456" spans="52:67" ht="25.5">
      <c r="AZ456" s="179" t="s">
        <v>327</v>
      </c>
      <c r="BA456" s="179" t="s">
        <v>4578</v>
      </c>
      <c r="BB456" s="179" t="s">
        <v>964</v>
      </c>
      <c r="BC456" s="179" t="s">
        <v>4579</v>
      </c>
      <c r="BD456" s="179" t="s">
        <v>4580</v>
      </c>
      <c r="BE456" s="179" t="s">
        <v>901</v>
      </c>
      <c r="BF456" s="179" t="s">
        <v>901</v>
      </c>
      <c r="BG456" s="179" t="s">
        <v>901</v>
      </c>
      <c r="BH456" s="179" t="s">
        <v>901</v>
      </c>
      <c r="BI456" s="179" t="s">
        <v>901</v>
      </c>
      <c r="BJ456" s="179" t="s">
        <v>901</v>
      </c>
      <c r="BK456" s="179" t="s">
        <v>901</v>
      </c>
      <c r="BL456" s="179" t="s">
        <v>901</v>
      </c>
      <c r="BM456" s="179" t="s">
        <v>901</v>
      </c>
      <c r="BN456" s="179" t="s">
        <v>4961</v>
      </c>
      <c r="BO456" s="180">
        <v>66345</v>
      </c>
    </row>
    <row r="457" spans="52:67" ht="38.25">
      <c r="AZ457" s="179" t="s">
        <v>328</v>
      </c>
      <c r="BA457" s="179" t="s">
        <v>682</v>
      </c>
      <c r="BB457" s="179" t="s">
        <v>901</v>
      </c>
      <c r="BC457" s="179" t="s">
        <v>4962</v>
      </c>
      <c r="BD457" s="179" t="s">
        <v>4581</v>
      </c>
      <c r="BE457" s="179" t="s">
        <v>4963</v>
      </c>
      <c r="BF457" s="179" t="s">
        <v>901</v>
      </c>
      <c r="BG457" s="179" t="s">
        <v>901</v>
      </c>
      <c r="BH457" s="179" t="s">
        <v>901</v>
      </c>
      <c r="BI457" s="179" t="s">
        <v>901</v>
      </c>
      <c r="BJ457" s="179" t="s">
        <v>901</v>
      </c>
      <c r="BK457" s="179" t="s">
        <v>901</v>
      </c>
      <c r="BL457" s="179" t="s">
        <v>901</v>
      </c>
      <c r="BM457" s="179" t="s">
        <v>4964</v>
      </c>
      <c r="BN457" s="179" t="s">
        <v>4965</v>
      </c>
      <c r="BO457" s="180">
        <v>19991</v>
      </c>
    </row>
    <row r="458" spans="52:67" ht="38.25">
      <c r="AZ458" s="179" t="s">
        <v>329</v>
      </c>
      <c r="BA458" s="179" t="s">
        <v>329</v>
      </c>
      <c r="BB458" s="179" t="s">
        <v>901</v>
      </c>
      <c r="BC458" s="179" t="s">
        <v>4582</v>
      </c>
      <c r="BD458" s="179" t="s">
        <v>4583</v>
      </c>
      <c r="BE458" s="179" t="s">
        <v>4584</v>
      </c>
      <c r="BF458" s="179" t="s">
        <v>4584</v>
      </c>
      <c r="BG458" s="179" t="s">
        <v>901</v>
      </c>
      <c r="BH458" s="179" t="s">
        <v>901</v>
      </c>
      <c r="BI458" s="179" t="s">
        <v>901</v>
      </c>
      <c r="BJ458" s="179" t="s">
        <v>901</v>
      </c>
      <c r="BK458" s="179" t="s">
        <v>901</v>
      </c>
      <c r="BL458" s="179" t="s">
        <v>901</v>
      </c>
      <c r="BM458" s="179" t="s">
        <v>4585</v>
      </c>
      <c r="BN458" s="179" t="s">
        <v>4586</v>
      </c>
      <c r="BO458" s="180">
        <v>26844</v>
      </c>
    </row>
    <row r="459" spans="52:67" ht="38.25">
      <c r="AZ459" s="179" t="s">
        <v>330</v>
      </c>
      <c r="BA459" s="179" t="s">
        <v>330</v>
      </c>
      <c r="BB459" s="179" t="s">
        <v>901</v>
      </c>
      <c r="BC459" s="179" t="s">
        <v>4587</v>
      </c>
      <c r="BD459" s="179" t="s">
        <v>4588</v>
      </c>
      <c r="BE459" s="179" t="s">
        <v>4589</v>
      </c>
      <c r="BF459" s="179" t="s">
        <v>901</v>
      </c>
      <c r="BG459" s="179" t="s">
        <v>901</v>
      </c>
      <c r="BH459" s="179" t="s">
        <v>901</v>
      </c>
      <c r="BI459" s="179" t="s">
        <v>901</v>
      </c>
      <c r="BJ459" s="179" t="s">
        <v>901</v>
      </c>
      <c r="BK459" s="179" t="s">
        <v>901</v>
      </c>
      <c r="BL459" s="179" t="s">
        <v>901</v>
      </c>
      <c r="BM459" s="179" t="s">
        <v>901</v>
      </c>
      <c r="BN459" s="179" t="s">
        <v>4966</v>
      </c>
      <c r="BO459" s="180">
        <v>10568</v>
      </c>
    </row>
    <row r="460" spans="52:67" ht="25.5">
      <c r="AZ460" s="179" t="s">
        <v>331</v>
      </c>
      <c r="BA460" s="179" t="s">
        <v>331</v>
      </c>
      <c r="BB460" s="179" t="s">
        <v>901</v>
      </c>
      <c r="BC460" s="179" t="s">
        <v>4590</v>
      </c>
      <c r="BD460" s="179" t="s">
        <v>4591</v>
      </c>
      <c r="BE460" s="179" t="s">
        <v>4592</v>
      </c>
      <c r="BF460" s="179" t="s">
        <v>901</v>
      </c>
      <c r="BG460" s="179" t="s">
        <v>901</v>
      </c>
      <c r="BH460" s="179" t="s">
        <v>901</v>
      </c>
      <c r="BI460" s="179" t="s">
        <v>901</v>
      </c>
      <c r="BJ460" s="179" t="s">
        <v>901</v>
      </c>
      <c r="BK460" s="179" t="s">
        <v>901</v>
      </c>
      <c r="BL460" s="179" t="s">
        <v>901</v>
      </c>
      <c r="BM460" s="179" t="s">
        <v>901</v>
      </c>
      <c r="BN460" s="179" t="s">
        <v>4967</v>
      </c>
      <c r="BO460" s="180">
        <v>6233</v>
      </c>
    </row>
    <row r="461" spans="52:67" ht="38.25">
      <c r="AZ461" s="179" t="s">
        <v>332</v>
      </c>
      <c r="BA461" s="179" t="s">
        <v>4593</v>
      </c>
      <c r="BB461" s="179" t="s">
        <v>965</v>
      </c>
      <c r="BC461" s="179" t="s">
        <v>4594</v>
      </c>
      <c r="BD461" s="179" t="s">
        <v>4595</v>
      </c>
      <c r="BE461" s="179" t="s">
        <v>4596</v>
      </c>
      <c r="BF461" s="179" t="s">
        <v>4596</v>
      </c>
      <c r="BG461" s="179" t="s">
        <v>901</v>
      </c>
      <c r="BH461" s="179" t="s">
        <v>901</v>
      </c>
      <c r="BI461" s="179" t="s">
        <v>901</v>
      </c>
      <c r="BJ461" s="179" t="s">
        <v>901</v>
      </c>
      <c r="BK461" s="179" t="s">
        <v>901</v>
      </c>
      <c r="BL461" s="179" t="s">
        <v>901</v>
      </c>
      <c r="BM461" s="179" t="s">
        <v>4597</v>
      </c>
      <c r="BN461" s="179" t="s">
        <v>4598</v>
      </c>
      <c r="BO461" s="180">
        <v>14607</v>
      </c>
    </row>
    <row r="462" spans="52:67" ht="25.5">
      <c r="AZ462" s="179" t="s">
        <v>333</v>
      </c>
      <c r="BA462" s="179" t="s">
        <v>683</v>
      </c>
      <c r="BB462" s="179" t="s">
        <v>966</v>
      </c>
      <c r="BC462" s="179" t="s">
        <v>4599</v>
      </c>
      <c r="BD462" s="179" t="s">
        <v>4600</v>
      </c>
      <c r="BE462" s="179" t="s">
        <v>901</v>
      </c>
      <c r="BF462" s="179" t="s">
        <v>901</v>
      </c>
      <c r="BG462" s="179" t="s">
        <v>901</v>
      </c>
      <c r="BH462" s="179" t="s">
        <v>901</v>
      </c>
      <c r="BI462" s="179" t="s">
        <v>901</v>
      </c>
      <c r="BJ462" s="179" t="s">
        <v>901</v>
      </c>
      <c r="BK462" s="179" t="s">
        <v>901</v>
      </c>
      <c r="BL462" s="179" t="s">
        <v>901</v>
      </c>
      <c r="BM462" s="179" t="s">
        <v>901</v>
      </c>
      <c r="BN462" s="179" t="s">
        <v>4968</v>
      </c>
      <c r="BO462" s="180">
        <v>46565</v>
      </c>
    </row>
    <row r="463" spans="52:67" ht="51">
      <c r="AZ463" s="179" t="s">
        <v>334</v>
      </c>
      <c r="BA463" s="179" t="s">
        <v>684</v>
      </c>
      <c r="BB463" s="179" t="s">
        <v>901</v>
      </c>
      <c r="BC463" s="179" t="s">
        <v>4969</v>
      </c>
      <c r="BD463" s="179" t="s">
        <v>4601</v>
      </c>
      <c r="BE463" s="179" t="s">
        <v>4970</v>
      </c>
      <c r="BF463" s="179" t="s">
        <v>901</v>
      </c>
      <c r="BG463" s="179" t="s">
        <v>901</v>
      </c>
      <c r="BH463" s="179" t="s">
        <v>901</v>
      </c>
      <c r="BI463" s="179" t="s">
        <v>901</v>
      </c>
      <c r="BJ463" s="179" t="s">
        <v>901</v>
      </c>
      <c r="BK463" s="179" t="s">
        <v>901</v>
      </c>
      <c r="BL463" s="179" t="s">
        <v>901</v>
      </c>
      <c r="BM463" s="179" t="s">
        <v>901</v>
      </c>
      <c r="BN463" s="179" t="s">
        <v>4971</v>
      </c>
      <c r="BO463" s="180">
        <v>4412</v>
      </c>
    </row>
    <row r="464" spans="52:67" ht="63.75">
      <c r="AZ464" s="179" t="s">
        <v>335</v>
      </c>
      <c r="BA464" s="179" t="s">
        <v>4602</v>
      </c>
      <c r="BB464" s="179" t="s">
        <v>967</v>
      </c>
      <c r="BC464" s="179" t="s">
        <v>4603</v>
      </c>
      <c r="BD464" s="179" t="s">
        <v>4604</v>
      </c>
      <c r="BE464" s="179" t="s">
        <v>4605</v>
      </c>
      <c r="BF464" s="179" t="s">
        <v>4605</v>
      </c>
      <c r="BG464" s="179" t="s">
        <v>901</v>
      </c>
      <c r="BH464" s="179" t="s">
        <v>901</v>
      </c>
      <c r="BI464" s="179" t="s">
        <v>901</v>
      </c>
      <c r="BJ464" s="179" t="s">
        <v>901</v>
      </c>
      <c r="BK464" s="179" t="s">
        <v>901</v>
      </c>
      <c r="BL464" s="179" t="s">
        <v>901</v>
      </c>
      <c r="BM464" s="179" t="s">
        <v>901</v>
      </c>
      <c r="BN464" s="179" t="s">
        <v>4972</v>
      </c>
      <c r="BO464" s="180">
        <v>10525</v>
      </c>
    </row>
    <row r="465" spans="52:67" ht="38.25">
      <c r="AZ465" s="179" t="s">
        <v>336</v>
      </c>
      <c r="BA465" s="179" t="s">
        <v>336</v>
      </c>
      <c r="BB465" s="179" t="s">
        <v>901</v>
      </c>
      <c r="BC465" s="179" t="s">
        <v>4606</v>
      </c>
      <c r="BD465" s="179" t="s">
        <v>4607</v>
      </c>
      <c r="BE465" s="179" t="s">
        <v>901</v>
      </c>
      <c r="BF465" s="179" t="s">
        <v>901</v>
      </c>
      <c r="BG465" s="179" t="s">
        <v>901</v>
      </c>
      <c r="BH465" s="179" t="s">
        <v>901</v>
      </c>
      <c r="BI465" s="179" t="s">
        <v>901</v>
      </c>
      <c r="BJ465" s="179" t="s">
        <v>901</v>
      </c>
      <c r="BK465" s="179" t="s">
        <v>901</v>
      </c>
      <c r="BL465" s="179" t="s">
        <v>901</v>
      </c>
      <c r="BM465" s="179" t="s">
        <v>901</v>
      </c>
      <c r="BN465" s="179" t="s">
        <v>4973</v>
      </c>
      <c r="BO465" s="180">
        <v>2525</v>
      </c>
    </row>
    <row r="466" spans="52:67" ht="25.5">
      <c r="AZ466" s="179" t="s">
        <v>337</v>
      </c>
      <c r="BA466" s="179" t="s">
        <v>4608</v>
      </c>
      <c r="BB466" s="179" t="s">
        <v>901</v>
      </c>
      <c r="BC466" s="179" t="s">
        <v>4609</v>
      </c>
      <c r="BD466" s="179" t="s">
        <v>4610</v>
      </c>
      <c r="BE466" s="179" t="s">
        <v>4611</v>
      </c>
      <c r="BF466" s="179" t="s">
        <v>901</v>
      </c>
      <c r="BG466" s="179" t="s">
        <v>901</v>
      </c>
      <c r="BH466" s="179" t="s">
        <v>901</v>
      </c>
      <c r="BI466" s="179" t="s">
        <v>901</v>
      </c>
      <c r="BJ466" s="179" t="s">
        <v>901</v>
      </c>
      <c r="BK466" s="179" t="s">
        <v>901</v>
      </c>
      <c r="BL466" s="179" t="s">
        <v>901</v>
      </c>
      <c r="BM466" s="179" t="s">
        <v>901</v>
      </c>
      <c r="BN466" s="179" t="s">
        <v>4612</v>
      </c>
      <c r="BO466" s="180">
        <v>4039</v>
      </c>
    </row>
    <row r="467" spans="52:67" ht="38.25">
      <c r="AZ467" s="179" t="s">
        <v>338</v>
      </c>
      <c r="BA467" s="179" t="s">
        <v>685</v>
      </c>
      <c r="BB467" s="179" t="s">
        <v>901</v>
      </c>
      <c r="BC467" s="179" t="s">
        <v>4974</v>
      </c>
      <c r="BD467" s="179" t="s">
        <v>4613</v>
      </c>
      <c r="BE467" s="179" t="s">
        <v>901</v>
      </c>
      <c r="BF467" s="179" t="s">
        <v>901</v>
      </c>
      <c r="BG467" s="179" t="s">
        <v>901</v>
      </c>
      <c r="BH467" s="179" t="s">
        <v>901</v>
      </c>
      <c r="BI467" s="179" t="s">
        <v>901</v>
      </c>
      <c r="BJ467" s="179" t="s">
        <v>901</v>
      </c>
      <c r="BK467" s="179" t="s">
        <v>901</v>
      </c>
      <c r="BL467" s="179" t="s">
        <v>901</v>
      </c>
      <c r="BM467" s="179" t="s">
        <v>901</v>
      </c>
      <c r="BN467" s="179" t="s">
        <v>4975</v>
      </c>
      <c r="BO467" s="180">
        <v>3293</v>
      </c>
    </row>
    <row r="468" spans="52:67" ht="51">
      <c r="AZ468" s="179" t="s">
        <v>339</v>
      </c>
      <c r="BA468" s="179" t="s">
        <v>686</v>
      </c>
      <c r="BB468" s="179" t="s">
        <v>901</v>
      </c>
      <c r="BC468" s="179" t="s">
        <v>4976</v>
      </c>
      <c r="BD468" s="179" t="s">
        <v>4614</v>
      </c>
      <c r="BE468" s="179" t="s">
        <v>4977</v>
      </c>
      <c r="BF468" s="179" t="s">
        <v>4977</v>
      </c>
      <c r="BG468" s="179" t="s">
        <v>901</v>
      </c>
      <c r="BH468" s="179" t="s">
        <v>901</v>
      </c>
      <c r="BI468" s="179" t="s">
        <v>901</v>
      </c>
      <c r="BJ468" s="179" t="s">
        <v>901</v>
      </c>
      <c r="BK468" s="179" t="s">
        <v>901</v>
      </c>
      <c r="BL468" s="179" t="s">
        <v>901</v>
      </c>
      <c r="BM468" s="179" t="s">
        <v>901</v>
      </c>
      <c r="BN468" s="179" t="s">
        <v>4978</v>
      </c>
      <c r="BO468" s="180">
        <v>11722</v>
      </c>
    </row>
    <row r="469" spans="52:67" ht="38.25">
      <c r="AZ469" s="179" t="s">
        <v>340</v>
      </c>
      <c r="BA469" s="179" t="s">
        <v>4615</v>
      </c>
      <c r="BB469" s="179" t="s">
        <v>901</v>
      </c>
      <c r="BC469" s="179" t="s">
        <v>4616</v>
      </c>
      <c r="BD469" s="179" t="s">
        <v>4617</v>
      </c>
      <c r="BE469" s="179" t="s">
        <v>1645</v>
      </c>
      <c r="BF469" s="179" t="s">
        <v>1645</v>
      </c>
      <c r="BG469" s="179" t="s">
        <v>901</v>
      </c>
      <c r="BH469" s="179" t="s">
        <v>901</v>
      </c>
      <c r="BI469" s="179" t="s">
        <v>901</v>
      </c>
      <c r="BJ469" s="179" t="s">
        <v>901</v>
      </c>
      <c r="BK469" s="179" t="s">
        <v>901</v>
      </c>
      <c r="BL469" s="179" t="s">
        <v>901</v>
      </c>
      <c r="BM469" s="179" t="s">
        <v>1646</v>
      </c>
      <c r="BN469" s="179" t="s">
        <v>1647</v>
      </c>
      <c r="BO469" s="180">
        <v>5663</v>
      </c>
    </row>
    <row r="470" spans="52:67" ht="38.25">
      <c r="AZ470" s="179" t="s">
        <v>341</v>
      </c>
      <c r="BA470" s="179" t="s">
        <v>341</v>
      </c>
      <c r="BB470" s="179" t="s">
        <v>901</v>
      </c>
      <c r="BC470" s="179" t="s">
        <v>1648</v>
      </c>
      <c r="BD470" s="179" t="s">
        <v>1649</v>
      </c>
      <c r="BE470" s="179" t="s">
        <v>901</v>
      </c>
      <c r="BF470" s="179" t="s">
        <v>901</v>
      </c>
      <c r="BG470" s="179" t="s">
        <v>901</v>
      </c>
      <c r="BH470" s="179" t="s">
        <v>901</v>
      </c>
      <c r="BI470" s="179" t="s">
        <v>901</v>
      </c>
      <c r="BJ470" s="179" t="s">
        <v>901</v>
      </c>
      <c r="BK470" s="179" t="s">
        <v>901</v>
      </c>
      <c r="BL470" s="179" t="s">
        <v>901</v>
      </c>
      <c r="BM470" s="179" t="s">
        <v>901</v>
      </c>
      <c r="BN470" s="179" t="s">
        <v>4979</v>
      </c>
      <c r="BO470" s="180">
        <v>7056</v>
      </c>
    </row>
    <row r="471" spans="52:67" ht="38.25">
      <c r="AZ471" s="179" t="s">
        <v>342</v>
      </c>
      <c r="BA471" s="179" t="s">
        <v>687</v>
      </c>
      <c r="BB471" s="179" t="s">
        <v>901</v>
      </c>
      <c r="BC471" s="179" t="s">
        <v>1650</v>
      </c>
      <c r="BD471" s="179" t="s">
        <v>1651</v>
      </c>
      <c r="BE471" s="179" t="s">
        <v>1652</v>
      </c>
      <c r="BF471" s="179" t="s">
        <v>901</v>
      </c>
      <c r="BG471" s="179" t="s">
        <v>901</v>
      </c>
      <c r="BH471" s="179" t="s">
        <v>901</v>
      </c>
      <c r="BI471" s="179" t="s">
        <v>901</v>
      </c>
      <c r="BJ471" s="179" t="s">
        <v>901</v>
      </c>
      <c r="BK471" s="179" t="s">
        <v>901</v>
      </c>
      <c r="BL471" s="179" t="s">
        <v>901</v>
      </c>
      <c r="BM471" s="179" t="s">
        <v>901</v>
      </c>
      <c r="BN471" s="179" t="s">
        <v>1653</v>
      </c>
      <c r="BO471" s="180">
        <v>4817</v>
      </c>
    </row>
    <row r="472" spans="52:67" ht="38.25">
      <c r="AZ472" s="179" t="s">
        <v>343</v>
      </c>
      <c r="BA472" s="179" t="s">
        <v>343</v>
      </c>
      <c r="BB472" s="179" t="s">
        <v>901</v>
      </c>
      <c r="BC472" s="179" t="s">
        <v>1654</v>
      </c>
      <c r="BD472" s="179" t="s">
        <v>1655</v>
      </c>
      <c r="BE472" s="179" t="s">
        <v>1656</v>
      </c>
      <c r="BF472" s="179" t="s">
        <v>901</v>
      </c>
      <c r="BG472" s="179" t="s">
        <v>901</v>
      </c>
      <c r="BH472" s="179" t="s">
        <v>901</v>
      </c>
      <c r="BI472" s="179" t="s">
        <v>901</v>
      </c>
      <c r="BJ472" s="179" t="s">
        <v>901</v>
      </c>
      <c r="BK472" s="179" t="s">
        <v>901</v>
      </c>
      <c r="BL472" s="179" t="s">
        <v>901</v>
      </c>
      <c r="BM472" s="179" t="s">
        <v>901</v>
      </c>
      <c r="BN472" s="179" t="s">
        <v>4980</v>
      </c>
      <c r="BO472" s="180">
        <v>24124</v>
      </c>
    </row>
    <row r="473" spans="52:67" ht="51">
      <c r="AZ473" s="179" t="s">
        <v>344</v>
      </c>
      <c r="BA473" s="179" t="s">
        <v>1657</v>
      </c>
      <c r="BB473" s="179" t="s">
        <v>901</v>
      </c>
      <c r="BC473" s="179" t="s">
        <v>1658</v>
      </c>
      <c r="BD473" s="179" t="s">
        <v>1659</v>
      </c>
      <c r="BE473" s="179" t="s">
        <v>901</v>
      </c>
      <c r="BF473" s="179" t="s">
        <v>901</v>
      </c>
      <c r="BG473" s="179" t="s">
        <v>901</v>
      </c>
      <c r="BH473" s="179" t="s">
        <v>901</v>
      </c>
      <c r="BI473" s="179" t="s">
        <v>901</v>
      </c>
      <c r="BJ473" s="179" t="s">
        <v>901</v>
      </c>
      <c r="BK473" s="179" t="s">
        <v>901</v>
      </c>
      <c r="BL473" s="179" t="s">
        <v>901</v>
      </c>
      <c r="BM473" s="179" t="s">
        <v>901</v>
      </c>
      <c r="BN473" s="179" t="s">
        <v>4981</v>
      </c>
      <c r="BO473" s="180">
        <v>3643</v>
      </c>
    </row>
    <row r="474" spans="52:67" ht="25.5">
      <c r="AZ474" s="179" t="s">
        <v>345</v>
      </c>
      <c r="BA474" s="179" t="s">
        <v>1660</v>
      </c>
      <c r="BB474" s="179" t="s">
        <v>901</v>
      </c>
      <c r="BC474" s="179" t="s">
        <v>1661</v>
      </c>
      <c r="BD474" s="179" t="s">
        <v>1662</v>
      </c>
      <c r="BE474" s="179" t="s">
        <v>4982</v>
      </c>
      <c r="BF474" s="179" t="s">
        <v>4982</v>
      </c>
      <c r="BG474" s="179" t="s">
        <v>901</v>
      </c>
      <c r="BH474" s="179" t="s">
        <v>901</v>
      </c>
      <c r="BI474" s="179" t="s">
        <v>901</v>
      </c>
      <c r="BJ474" s="179" t="s">
        <v>901</v>
      </c>
      <c r="BK474" s="179" t="s">
        <v>901</v>
      </c>
      <c r="BL474" s="179" t="s">
        <v>901</v>
      </c>
      <c r="BM474" s="179" t="s">
        <v>901</v>
      </c>
      <c r="BN474" s="179" t="s">
        <v>4983</v>
      </c>
      <c r="BO474" s="180">
        <v>12293</v>
      </c>
    </row>
    <row r="475" spans="52:67" ht="25.5">
      <c r="AZ475" s="179" t="s">
        <v>346</v>
      </c>
      <c r="BA475" s="179" t="s">
        <v>346</v>
      </c>
      <c r="BB475" s="179" t="s">
        <v>901</v>
      </c>
      <c r="BC475" s="179" t="s">
        <v>1663</v>
      </c>
      <c r="BD475" s="179" t="s">
        <v>1662</v>
      </c>
      <c r="BE475" s="179" t="s">
        <v>901</v>
      </c>
      <c r="BF475" s="179" t="s">
        <v>901</v>
      </c>
      <c r="BG475" s="179" t="s">
        <v>901</v>
      </c>
      <c r="BH475" s="179" t="s">
        <v>901</v>
      </c>
      <c r="BI475" s="179" t="s">
        <v>901</v>
      </c>
      <c r="BJ475" s="179" t="s">
        <v>901</v>
      </c>
      <c r="BK475" s="179" t="s">
        <v>901</v>
      </c>
      <c r="BL475" s="179" t="s">
        <v>901</v>
      </c>
      <c r="BM475" s="179" t="s">
        <v>901</v>
      </c>
      <c r="BN475" s="179" t="s">
        <v>4984</v>
      </c>
      <c r="BO475" s="180">
        <v>10000</v>
      </c>
    </row>
    <row r="476" spans="52:67" ht="38.25">
      <c r="AZ476" s="179" t="s">
        <v>347</v>
      </c>
      <c r="BA476" s="179" t="s">
        <v>688</v>
      </c>
      <c r="BB476" s="179" t="s">
        <v>968</v>
      </c>
      <c r="BC476" s="179" t="s">
        <v>1664</v>
      </c>
      <c r="BD476" s="179" t="s">
        <v>1665</v>
      </c>
      <c r="BE476" s="179" t="s">
        <v>1666</v>
      </c>
      <c r="BF476" s="179" t="s">
        <v>901</v>
      </c>
      <c r="BG476" s="179" t="s">
        <v>901</v>
      </c>
      <c r="BH476" s="179" t="s">
        <v>901</v>
      </c>
      <c r="BI476" s="179" t="s">
        <v>901</v>
      </c>
      <c r="BJ476" s="179" t="s">
        <v>901</v>
      </c>
      <c r="BK476" s="179" t="s">
        <v>901</v>
      </c>
      <c r="BL476" s="179" t="s">
        <v>901</v>
      </c>
      <c r="BM476" s="179" t="s">
        <v>901</v>
      </c>
      <c r="BN476" s="179" t="s">
        <v>4985</v>
      </c>
      <c r="BO476" s="180">
        <v>16294</v>
      </c>
    </row>
    <row r="477" spans="52:67" ht="63.75">
      <c r="AZ477" s="179" t="s">
        <v>348</v>
      </c>
      <c r="BA477" s="179" t="s">
        <v>348</v>
      </c>
      <c r="BB477" s="179" t="s">
        <v>901</v>
      </c>
      <c r="BC477" s="179" t="s">
        <v>1667</v>
      </c>
      <c r="BD477" s="179" t="s">
        <v>1668</v>
      </c>
      <c r="BE477" s="179" t="s">
        <v>901</v>
      </c>
      <c r="BF477" s="179" t="s">
        <v>901</v>
      </c>
      <c r="BG477" s="179" t="s">
        <v>901</v>
      </c>
      <c r="BH477" s="179" t="s">
        <v>901</v>
      </c>
      <c r="BI477" s="179" t="s">
        <v>901</v>
      </c>
      <c r="BJ477" s="179" t="s">
        <v>901</v>
      </c>
      <c r="BK477" s="179" t="s">
        <v>901</v>
      </c>
      <c r="BL477" s="179" t="s">
        <v>901</v>
      </c>
      <c r="BM477" s="179" t="s">
        <v>901</v>
      </c>
      <c r="BN477" s="179" t="s">
        <v>4986</v>
      </c>
      <c r="BO477" s="180">
        <v>13158</v>
      </c>
    </row>
    <row r="478" spans="52:67" ht="25.5">
      <c r="AZ478" s="179" t="s">
        <v>349</v>
      </c>
      <c r="BA478" s="179" t="s">
        <v>349</v>
      </c>
      <c r="BB478" s="179" t="s">
        <v>901</v>
      </c>
      <c r="BC478" s="179" t="s">
        <v>1669</v>
      </c>
      <c r="BD478" s="179" t="s">
        <v>1670</v>
      </c>
      <c r="BE478" s="179" t="s">
        <v>901</v>
      </c>
      <c r="BF478" s="179" t="s">
        <v>901</v>
      </c>
      <c r="BG478" s="179" t="s">
        <v>901</v>
      </c>
      <c r="BH478" s="179" t="s">
        <v>901</v>
      </c>
      <c r="BI478" s="179" t="s">
        <v>901</v>
      </c>
      <c r="BJ478" s="179" t="s">
        <v>901</v>
      </c>
      <c r="BK478" s="179" t="s">
        <v>901</v>
      </c>
      <c r="BL478" s="179" t="s">
        <v>901</v>
      </c>
      <c r="BM478" s="179" t="s">
        <v>901</v>
      </c>
      <c r="BN478" s="179" t="s">
        <v>4987</v>
      </c>
      <c r="BO478" s="180">
        <v>30082</v>
      </c>
    </row>
    <row r="479" spans="52:67" ht="38.25">
      <c r="AZ479" s="179" t="s">
        <v>350</v>
      </c>
      <c r="BA479" s="179" t="s">
        <v>1671</v>
      </c>
      <c r="BB479" s="179" t="s">
        <v>901</v>
      </c>
      <c r="BC479" s="179" t="s">
        <v>1672</v>
      </c>
      <c r="BD479" s="179" t="s">
        <v>1673</v>
      </c>
      <c r="BE479" s="179" t="s">
        <v>1674</v>
      </c>
      <c r="BF479" s="179" t="s">
        <v>1674</v>
      </c>
      <c r="BG479" s="179" t="s">
        <v>901</v>
      </c>
      <c r="BH479" s="179" t="s">
        <v>901</v>
      </c>
      <c r="BI479" s="179" t="s">
        <v>901</v>
      </c>
      <c r="BJ479" s="179" t="s">
        <v>901</v>
      </c>
      <c r="BK479" s="179" t="s">
        <v>901</v>
      </c>
      <c r="BL479" s="179" t="s">
        <v>901</v>
      </c>
      <c r="BM479" s="179" t="s">
        <v>901</v>
      </c>
      <c r="BN479" s="179" t="s">
        <v>4988</v>
      </c>
      <c r="BO479" s="180">
        <v>3835</v>
      </c>
    </row>
    <row r="480" spans="52:67" ht="38.25">
      <c r="AZ480" s="179" t="s">
        <v>351</v>
      </c>
      <c r="BA480" s="179" t="s">
        <v>1675</v>
      </c>
      <c r="BB480" s="179" t="s">
        <v>901</v>
      </c>
      <c r="BC480" s="179" t="s">
        <v>1676</v>
      </c>
      <c r="BD480" s="179" t="s">
        <v>1677</v>
      </c>
      <c r="BE480" s="179" t="s">
        <v>1678</v>
      </c>
      <c r="BF480" s="179" t="s">
        <v>1678</v>
      </c>
      <c r="BG480" s="179" t="s">
        <v>901</v>
      </c>
      <c r="BH480" s="179" t="s">
        <v>901</v>
      </c>
      <c r="BI480" s="179" t="s">
        <v>901</v>
      </c>
      <c r="BJ480" s="179" t="s">
        <v>901</v>
      </c>
      <c r="BK480" s="179" t="s">
        <v>901</v>
      </c>
      <c r="BL480" s="179" t="s">
        <v>901</v>
      </c>
      <c r="BM480" s="179" t="s">
        <v>901</v>
      </c>
      <c r="BN480" s="179" t="s">
        <v>4989</v>
      </c>
      <c r="BO480" s="180">
        <v>3038</v>
      </c>
    </row>
    <row r="481" spans="52:67" ht="25.5">
      <c r="AZ481" s="179" t="s">
        <v>352</v>
      </c>
      <c r="BA481" s="179" t="s">
        <v>689</v>
      </c>
      <c r="BB481" s="179" t="s">
        <v>901</v>
      </c>
      <c r="BC481" s="179" t="s">
        <v>1679</v>
      </c>
      <c r="BD481" s="179" t="s">
        <v>1680</v>
      </c>
      <c r="BE481" s="179" t="s">
        <v>4990</v>
      </c>
      <c r="BF481" s="179" t="s">
        <v>4990</v>
      </c>
      <c r="BG481" s="179" t="s">
        <v>901</v>
      </c>
      <c r="BH481" s="179" t="s">
        <v>901</v>
      </c>
      <c r="BI481" s="179" t="s">
        <v>901</v>
      </c>
      <c r="BJ481" s="179" t="s">
        <v>901</v>
      </c>
      <c r="BK481" s="179" t="s">
        <v>901</v>
      </c>
      <c r="BL481" s="179" t="s">
        <v>901</v>
      </c>
      <c r="BM481" s="179" t="s">
        <v>901</v>
      </c>
      <c r="BN481" s="179" t="s">
        <v>4991</v>
      </c>
      <c r="BO481" s="180">
        <v>21600</v>
      </c>
    </row>
    <row r="482" spans="52:67" ht="51">
      <c r="AZ482" s="179" t="s">
        <v>353</v>
      </c>
      <c r="BA482" s="179" t="s">
        <v>353</v>
      </c>
      <c r="BB482" s="179" t="s">
        <v>901</v>
      </c>
      <c r="BC482" s="179" t="s">
        <v>1681</v>
      </c>
      <c r="BD482" s="179" t="s">
        <v>1682</v>
      </c>
      <c r="BE482" s="179" t="s">
        <v>901</v>
      </c>
      <c r="BF482" s="179" t="s">
        <v>901</v>
      </c>
      <c r="BG482" s="179" t="s">
        <v>901</v>
      </c>
      <c r="BH482" s="179" t="s">
        <v>901</v>
      </c>
      <c r="BI482" s="179" t="s">
        <v>901</v>
      </c>
      <c r="BJ482" s="179" t="s">
        <v>901</v>
      </c>
      <c r="BK482" s="179" t="s">
        <v>901</v>
      </c>
      <c r="BL482" s="179" t="s">
        <v>901</v>
      </c>
      <c r="BM482" s="179" t="s">
        <v>901</v>
      </c>
      <c r="BN482" s="179" t="s">
        <v>4992</v>
      </c>
      <c r="BO482" s="180">
        <v>6268</v>
      </c>
    </row>
    <row r="483" spans="52:67" ht="63.75">
      <c r="AZ483" s="179" t="s">
        <v>354</v>
      </c>
      <c r="BA483" s="179" t="s">
        <v>690</v>
      </c>
      <c r="BB483" s="179" t="s">
        <v>901</v>
      </c>
      <c r="BC483" s="179" t="s">
        <v>2043</v>
      </c>
      <c r="BD483" s="179" t="s">
        <v>1683</v>
      </c>
      <c r="BE483" s="179" t="s">
        <v>2044</v>
      </c>
      <c r="BF483" s="179" t="s">
        <v>2044</v>
      </c>
      <c r="BG483" s="179" t="s">
        <v>901</v>
      </c>
      <c r="BH483" s="179" t="s">
        <v>901</v>
      </c>
      <c r="BI483" s="179" t="s">
        <v>901</v>
      </c>
      <c r="BJ483" s="179" t="s">
        <v>901</v>
      </c>
      <c r="BK483" s="179" t="s">
        <v>901</v>
      </c>
      <c r="BL483" s="179" t="s">
        <v>901</v>
      </c>
      <c r="BM483" s="179" t="s">
        <v>901</v>
      </c>
      <c r="BN483" s="179" t="s">
        <v>2045</v>
      </c>
      <c r="BO483" s="180">
        <v>9880</v>
      </c>
    </row>
    <row r="484" spans="52:67" ht="25.5">
      <c r="AZ484" s="179" t="s">
        <v>355</v>
      </c>
      <c r="BA484" s="179" t="s">
        <v>1684</v>
      </c>
      <c r="BB484" s="179" t="s">
        <v>901</v>
      </c>
      <c r="BC484" s="179" t="s">
        <v>1685</v>
      </c>
      <c r="BD484" s="179" t="s">
        <v>1686</v>
      </c>
      <c r="BE484" s="179" t="s">
        <v>1687</v>
      </c>
      <c r="BF484" s="179" t="s">
        <v>901</v>
      </c>
      <c r="BG484" s="179" t="s">
        <v>901</v>
      </c>
      <c r="BH484" s="179" t="s">
        <v>901</v>
      </c>
      <c r="BI484" s="179" t="s">
        <v>901</v>
      </c>
      <c r="BJ484" s="179" t="s">
        <v>901</v>
      </c>
      <c r="BK484" s="179" t="s">
        <v>901</v>
      </c>
      <c r="BL484" s="179" t="s">
        <v>901</v>
      </c>
      <c r="BM484" s="179" t="s">
        <v>901</v>
      </c>
      <c r="BN484" s="179" t="s">
        <v>2046</v>
      </c>
      <c r="BO484" s="180">
        <v>6759</v>
      </c>
    </row>
    <row r="485" spans="52:67" ht="38.25">
      <c r="AZ485" s="179" t="s">
        <v>356</v>
      </c>
      <c r="BA485" s="179" t="s">
        <v>1688</v>
      </c>
      <c r="BB485" s="179" t="s">
        <v>969</v>
      </c>
      <c r="BC485" s="179" t="s">
        <v>1689</v>
      </c>
      <c r="BD485" s="179" t="s">
        <v>1690</v>
      </c>
      <c r="BE485" s="179" t="s">
        <v>1691</v>
      </c>
      <c r="BF485" s="179" t="s">
        <v>1691</v>
      </c>
      <c r="BG485" s="179" t="s">
        <v>901</v>
      </c>
      <c r="BH485" s="179" t="s">
        <v>901</v>
      </c>
      <c r="BI485" s="179" t="s">
        <v>901</v>
      </c>
      <c r="BJ485" s="179" t="s">
        <v>901</v>
      </c>
      <c r="BK485" s="179" t="s">
        <v>901</v>
      </c>
      <c r="BL485" s="179" t="s">
        <v>901</v>
      </c>
      <c r="BM485" s="179" t="s">
        <v>1692</v>
      </c>
      <c r="BN485" s="179" t="s">
        <v>1693</v>
      </c>
      <c r="BO485" s="180">
        <v>30630</v>
      </c>
    </row>
    <row r="486" spans="52:67" ht="25.5">
      <c r="AZ486" s="179" t="s">
        <v>357</v>
      </c>
      <c r="BA486" s="179" t="s">
        <v>357</v>
      </c>
      <c r="BB486" s="179" t="s">
        <v>901</v>
      </c>
      <c r="BC486" s="179" t="s">
        <v>1694</v>
      </c>
      <c r="BD486" s="179" t="s">
        <v>1695</v>
      </c>
      <c r="BE486" s="179" t="s">
        <v>901</v>
      </c>
      <c r="BF486" s="179" t="s">
        <v>901</v>
      </c>
      <c r="BG486" s="179" t="s">
        <v>901</v>
      </c>
      <c r="BH486" s="179" t="s">
        <v>901</v>
      </c>
      <c r="BI486" s="179" t="s">
        <v>901</v>
      </c>
      <c r="BJ486" s="179" t="s">
        <v>901</v>
      </c>
      <c r="BK486" s="179" t="s">
        <v>901</v>
      </c>
      <c r="BL486" s="179" t="s">
        <v>901</v>
      </c>
      <c r="BM486" s="179" t="s">
        <v>901</v>
      </c>
      <c r="BN486" s="179" t="s">
        <v>2047</v>
      </c>
      <c r="BO486" s="180">
        <v>3834</v>
      </c>
    </row>
    <row r="487" spans="52:67" ht="25.5">
      <c r="AZ487" s="179" t="s">
        <v>358</v>
      </c>
      <c r="BA487" s="179" t="s">
        <v>1696</v>
      </c>
      <c r="BB487" s="179" t="s">
        <v>901</v>
      </c>
      <c r="BC487" s="179" t="s">
        <v>1697</v>
      </c>
      <c r="BD487" s="179" t="s">
        <v>1698</v>
      </c>
      <c r="BE487" s="179" t="s">
        <v>901</v>
      </c>
      <c r="BF487" s="179" t="s">
        <v>901</v>
      </c>
      <c r="BG487" s="179" t="s">
        <v>901</v>
      </c>
      <c r="BH487" s="179" t="s">
        <v>901</v>
      </c>
      <c r="BI487" s="179" t="s">
        <v>901</v>
      </c>
      <c r="BJ487" s="179" t="s">
        <v>901</v>
      </c>
      <c r="BK487" s="179" t="s">
        <v>901</v>
      </c>
      <c r="BL487" s="179" t="s">
        <v>901</v>
      </c>
      <c r="BM487" s="179" t="s">
        <v>901</v>
      </c>
      <c r="BN487" s="179" t="s">
        <v>2048</v>
      </c>
      <c r="BO487" s="180">
        <v>12544</v>
      </c>
    </row>
    <row r="488" spans="52:67" ht="38.25">
      <c r="AZ488" s="179" t="s">
        <v>359</v>
      </c>
      <c r="BA488" s="179" t="s">
        <v>1699</v>
      </c>
      <c r="BB488" s="179" t="s">
        <v>901</v>
      </c>
      <c r="BC488" s="179" t="s">
        <v>1700</v>
      </c>
      <c r="BD488" s="179" t="s">
        <v>1701</v>
      </c>
      <c r="BE488" s="179" t="s">
        <v>1702</v>
      </c>
      <c r="BF488" s="179" t="s">
        <v>1703</v>
      </c>
      <c r="BG488" s="179" t="s">
        <v>901</v>
      </c>
      <c r="BH488" s="179" t="s">
        <v>901</v>
      </c>
      <c r="BI488" s="179" t="s">
        <v>901</v>
      </c>
      <c r="BJ488" s="179" t="s">
        <v>901</v>
      </c>
      <c r="BK488" s="179" t="s">
        <v>901</v>
      </c>
      <c r="BL488" s="179" t="s">
        <v>901</v>
      </c>
      <c r="BM488" s="179" t="s">
        <v>901</v>
      </c>
      <c r="BN488" s="179" t="s">
        <v>2049</v>
      </c>
      <c r="BO488" s="180">
        <v>9767</v>
      </c>
    </row>
    <row r="489" spans="52:67" ht="38.25">
      <c r="AZ489" s="179" t="s">
        <v>360</v>
      </c>
      <c r="BA489" s="179" t="s">
        <v>360</v>
      </c>
      <c r="BB489" s="179" t="s">
        <v>901</v>
      </c>
      <c r="BC489" s="179" t="s">
        <v>1704</v>
      </c>
      <c r="BD489" s="179" t="s">
        <v>1705</v>
      </c>
      <c r="BE489" s="179" t="s">
        <v>1706</v>
      </c>
      <c r="BF489" s="179" t="s">
        <v>901</v>
      </c>
      <c r="BG489" s="179" t="s">
        <v>901</v>
      </c>
      <c r="BH489" s="179" t="s">
        <v>901</v>
      </c>
      <c r="BI489" s="179" t="s">
        <v>901</v>
      </c>
      <c r="BJ489" s="179" t="s">
        <v>901</v>
      </c>
      <c r="BK489" s="179" t="s">
        <v>901</v>
      </c>
      <c r="BL489" s="179" t="s">
        <v>901</v>
      </c>
      <c r="BM489" s="179" t="s">
        <v>901</v>
      </c>
      <c r="BN489" s="179" t="s">
        <v>2050</v>
      </c>
      <c r="BO489" s="180">
        <v>12463</v>
      </c>
    </row>
    <row r="490" spans="52:67" ht="38.25">
      <c r="AZ490" s="179" t="s">
        <v>361</v>
      </c>
      <c r="BA490" s="179" t="s">
        <v>1707</v>
      </c>
      <c r="BB490" s="179" t="s">
        <v>901</v>
      </c>
      <c r="BC490" s="179" t="s">
        <v>1708</v>
      </c>
      <c r="BD490" s="179" t="s">
        <v>1709</v>
      </c>
      <c r="BE490" s="179" t="s">
        <v>1710</v>
      </c>
      <c r="BF490" s="179" t="s">
        <v>901</v>
      </c>
      <c r="BG490" s="179" t="s">
        <v>901</v>
      </c>
      <c r="BH490" s="179" t="s">
        <v>901</v>
      </c>
      <c r="BI490" s="179" t="s">
        <v>901</v>
      </c>
      <c r="BJ490" s="179" t="s">
        <v>901</v>
      </c>
      <c r="BK490" s="179" t="s">
        <v>901</v>
      </c>
      <c r="BL490" s="179" t="s">
        <v>901</v>
      </c>
      <c r="BM490" s="179" t="s">
        <v>901</v>
      </c>
      <c r="BN490" s="179" t="s">
        <v>2051</v>
      </c>
      <c r="BO490" s="180">
        <v>4182</v>
      </c>
    </row>
    <row r="491" spans="52:67" ht="25.5">
      <c r="AZ491" s="179" t="s">
        <v>362</v>
      </c>
      <c r="BA491" s="179" t="s">
        <v>362</v>
      </c>
      <c r="BB491" s="179" t="s">
        <v>901</v>
      </c>
      <c r="BC491" s="179" t="s">
        <v>1711</v>
      </c>
      <c r="BD491" s="179" t="s">
        <v>1712</v>
      </c>
      <c r="BE491" s="179" t="s">
        <v>1713</v>
      </c>
      <c r="BF491" s="179" t="s">
        <v>901</v>
      </c>
      <c r="BG491" s="179" t="s">
        <v>901</v>
      </c>
      <c r="BH491" s="179" t="s">
        <v>901</v>
      </c>
      <c r="BI491" s="179" t="s">
        <v>901</v>
      </c>
      <c r="BJ491" s="179" t="s">
        <v>901</v>
      </c>
      <c r="BK491" s="179" t="s">
        <v>901</v>
      </c>
      <c r="BL491" s="179" t="s">
        <v>901</v>
      </c>
      <c r="BM491" s="179" t="s">
        <v>901</v>
      </c>
      <c r="BN491" s="179" t="s">
        <v>2052</v>
      </c>
      <c r="BO491" s="180">
        <v>4459</v>
      </c>
    </row>
    <row r="492" spans="52:67" ht="25.5">
      <c r="AZ492" s="179" t="s">
        <v>363</v>
      </c>
      <c r="BA492" s="179" t="s">
        <v>363</v>
      </c>
      <c r="BB492" s="179" t="s">
        <v>901</v>
      </c>
      <c r="BC492" s="179" t="s">
        <v>1714</v>
      </c>
      <c r="BD492" s="179" t="s">
        <v>1715</v>
      </c>
      <c r="BE492" s="179" t="s">
        <v>1716</v>
      </c>
      <c r="BF492" s="179" t="s">
        <v>901</v>
      </c>
      <c r="BG492" s="179" t="s">
        <v>901</v>
      </c>
      <c r="BH492" s="179" t="s">
        <v>901</v>
      </c>
      <c r="BI492" s="179" t="s">
        <v>901</v>
      </c>
      <c r="BJ492" s="179" t="s">
        <v>901</v>
      </c>
      <c r="BK492" s="179" t="s">
        <v>901</v>
      </c>
      <c r="BL492" s="179" t="s">
        <v>901</v>
      </c>
      <c r="BM492" s="179" t="s">
        <v>901</v>
      </c>
      <c r="BN492" s="179" t="s">
        <v>1717</v>
      </c>
      <c r="BO492" s="180">
        <v>6514</v>
      </c>
    </row>
    <row r="493" spans="52:67" ht="63.75">
      <c r="AZ493" s="179" t="s">
        <v>364</v>
      </c>
      <c r="BA493" s="179" t="s">
        <v>364</v>
      </c>
      <c r="BB493" s="179" t="s">
        <v>901</v>
      </c>
      <c r="BC493" s="179" t="s">
        <v>1718</v>
      </c>
      <c r="BD493" s="179" t="s">
        <v>1719</v>
      </c>
      <c r="BE493" s="179" t="s">
        <v>1720</v>
      </c>
      <c r="BF493" s="179" t="s">
        <v>1720</v>
      </c>
      <c r="BG493" s="179" t="s">
        <v>901</v>
      </c>
      <c r="BH493" s="179" t="s">
        <v>901</v>
      </c>
      <c r="BI493" s="179" t="s">
        <v>901</v>
      </c>
      <c r="BJ493" s="179" t="s">
        <v>901</v>
      </c>
      <c r="BK493" s="179" t="s">
        <v>901</v>
      </c>
      <c r="BL493" s="179" t="s">
        <v>901</v>
      </c>
      <c r="BM493" s="179" t="s">
        <v>901</v>
      </c>
      <c r="BN493" s="179" t="s">
        <v>2053</v>
      </c>
      <c r="BO493" s="180">
        <v>2566</v>
      </c>
    </row>
    <row r="494" spans="52:67" ht="25.5">
      <c r="AZ494" s="179" t="s">
        <v>365</v>
      </c>
      <c r="BA494" s="179" t="s">
        <v>691</v>
      </c>
      <c r="BB494" s="179" t="s">
        <v>970</v>
      </c>
      <c r="BC494" s="179" t="s">
        <v>1721</v>
      </c>
      <c r="BD494" s="179" t="s">
        <v>1722</v>
      </c>
      <c r="BE494" s="179" t="s">
        <v>901</v>
      </c>
      <c r="BF494" s="179" t="s">
        <v>901</v>
      </c>
      <c r="BG494" s="179" t="s">
        <v>901</v>
      </c>
      <c r="BH494" s="179" t="s">
        <v>901</v>
      </c>
      <c r="BI494" s="179" t="s">
        <v>901</v>
      </c>
      <c r="BJ494" s="179" t="s">
        <v>901</v>
      </c>
      <c r="BK494" s="179" t="s">
        <v>901</v>
      </c>
      <c r="BL494" s="179" t="s">
        <v>901</v>
      </c>
      <c r="BM494" s="179" t="s">
        <v>901</v>
      </c>
      <c r="BN494" s="179" t="s">
        <v>2054</v>
      </c>
      <c r="BO494" s="180">
        <v>7582</v>
      </c>
    </row>
    <row r="495" spans="52:67" ht="25.5">
      <c r="AZ495" s="179" t="s">
        <v>366</v>
      </c>
      <c r="BA495" s="179" t="s">
        <v>692</v>
      </c>
      <c r="BB495" s="179" t="s">
        <v>901</v>
      </c>
      <c r="BC495" s="179" t="s">
        <v>2055</v>
      </c>
      <c r="BD495" s="179" t="s">
        <v>1723</v>
      </c>
      <c r="BE495" s="179" t="s">
        <v>2056</v>
      </c>
      <c r="BF495" s="179" t="s">
        <v>901</v>
      </c>
      <c r="BG495" s="179" t="s">
        <v>901</v>
      </c>
      <c r="BH495" s="179" t="s">
        <v>901</v>
      </c>
      <c r="BI495" s="179" t="s">
        <v>901</v>
      </c>
      <c r="BJ495" s="179" t="s">
        <v>901</v>
      </c>
      <c r="BK495" s="179" t="s">
        <v>901</v>
      </c>
      <c r="BL495" s="179" t="s">
        <v>901</v>
      </c>
      <c r="BM495" s="179" t="s">
        <v>901</v>
      </c>
      <c r="BN495" s="179" t="s">
        <v>2057</v>
      </c>
      <c r="BO495" s="180">
        <v>16027</v>
      </c>
    </row>
    <row r="496" spans="52:67" ht="25.5">
      <c r="AZ496" s="179" t="s">
        <v>367</v>
      </c>
      <c r="BA496" s="179" t="s">
        <v>367</v>
      </c>
      <c r="BB496" s="179" t="s">
        <v>901</v>
      </c>
      <c r="BC496" s="179" t="s">
        <v>1724</v>
      </c>
      <c r="BD496" s="179" t="s">
        <v>1725</v>
      </c>
      <c r="BE496" s="179" t="s">
        <v>1726</v>
      </c>
      <c r="BF496" s="179" t="s">
        <v>901</v>
      </c>
      <c r="BG496" s="179" t="s">
        <v>901</v>
      </c>
      <c r="BH496" s="179" t="s">
        <v>901</v>
      </c>
      <c r="BI496" s="179" t="s">
        <v>901</v>
      </c>
      <c r="BJ496" s="179" t="s">
        <v>901</v>
      </c>
      <c r="BK496" s="179" t="s">
        <v>901</v>
      </c>
      <c r="BL496" s="179" t="s">
        <v>901</v>
      </c>
      <c r="BM496" s="179" t="s">
        <v>901</v>
      </c>
      <c r="BN496" s="179" t="s">
        <v>2058</v>
      </c>
      <c r="BO496" s="180">
        <v>17900</v>
      </c>
    </row>
    <row r="497" spans="52:67" ht="51">
      <c r="AZ497" s="179" t="s">
        <v>368</v>
      </c>
      <c r="BA497" s="179" t="s">
        <v>693</v>
      </c>
      <c r="BB497" s="179" t="s">
        <v>901</v>
      </c>
      <c r="BC497" s="179" t="s">
        <v>1727</v>
      </c>
      <c r="BD497" s="179" t="s">
        <v>1728</v>
      </c>
      <c r="BE497" s="179" t="s">
        <v>901</v>
      </c>
      <c r="BF497" s="179" t="s">
        <v>901</v>
      </c>
      <c r="BG497" s="179" t="s">
        <v>901</v>
      </c>
      <c r="BH497" s="179" t="s">
        <v>901</v>
      </c>
      <c r="BI497" s="179" t="s">
        <v>901</v>
      </c>
      <c r="BJ497" s="179" t="s">
        <v>901</v>
      </c>
      <c r="BK497" s="179" t="s">
        <v>901</v>
      </c>
      <c r="BL497" s="179" t="s">
        <v>901</v>
      </c>
      <c r="BM497" s="179" t="s">
        <v>901</v>
      </c>
      <c r="BN497" s="179" t="s">
        <v>2059</v>
      </c>
      <c r="BO497" s="180">
        <v>23727</v>
      </c>
    </row>
    <row r="498" spans="52:67" ht="51">
      <c r="AZ498" s="179" t="s">
        <v>369</v>
      </c>
      <c r="BA498" s="179" t="s">
        <v>1729</v>
      </c>
      <c r="BB498" s="179" t="s">
        <v>901</v>
      </c>
      <c r="BC498" s="179" t="s">
        <v>1730</v>
      </c>
      <c r="BD498" s="179" t="s">
        <v>1731</v>
      </c>
      <c r="BE498" s="179" t="s">
        <v>1732</v>
      </c>
      <c r="BF498" s="179" t="s">
        <v>1733</v>
      </c>
      <c r="BG498" s="179" t="s">
        <v>1734</v>
      </c>
      <c r="BH498" s="179" t="s">
        <v>2545</v>
      </c>
      <c r="BI498" s="179" t="s">
        <v>2060</v>
      </c>
      <c r="BJ498" s="179" t="s">
        <v>2546</v>
      </c>
      <c r="BK498" s="179" t="s">
        <v>2547</v>
      </c>
      <c r="BL498" s="179" t="s">
        <v>901</v>
      </c>
      <c r="BM498" s="179" t="s">
        <v>901</v>
      </c>
      <c r="BN498" s="179" t="s">
        <v>2548</v>
      </c>
      <c r="BO498" s="180">
        <v>13148</v>
      </c>
    </row>
    <row r="499" spans="52:67" ht="51">
      <c r="AZ499" s="179" t="s">
        <v>370</v>
      </c>
      <c r="BA499" s="179" t="s">
        <v>370</v>
      </c>
      <c r="BB499" s="179" t="s">
        <v>901</v>
      </c>
      <c r="BC499" s="179" t="s">
        <v>2549</v>
      </c>
      <c r="BD499" s="179" t="s">
        <v>2550</v>
      </c>
      <c r="BE499" s="179" t="s">
        <v>2551</v>
      </c>
      <c r="BF499" s="179" t="s">
        <v>2551</v>
      </c>
      <c r="BG499" s="179" t="s">
        <v>901</v>
      </c>
      <c r="BH499" s="179" t="s">
        <v>901</v>
      </c>
      <c r="BI499" s="179" t="s">
        <v>901</v>
      </c>
      <c r="BJ499" s="179" t="s">
        <v>901</v>
      </c>
      <c r="BK499" s="179" t="s">
        <v>901</v>
      </c>
      <c r="BL499" s="179" t="s">
        <v>2061</v>
      </c>
      <c r="BM499" s="179" t="s">
        <v>2552</v>
      </c>
      <c r="BN499" s="179" t="s">
        <v>2553</v>
      </c>
      <c r="BO499" s="180">
        <v>43894</v>
      </c>
    </row>
    <row r="500" spans="52:67" ht="38.25">
      <c r="AZ500" s="179" t="s">
        <v>371</v>
      </c>
      <c r="BA500" s="179" t="s">
        <v>371</v>
      </c>
      <c r="BB500" s="179" t="s">
        <v>901</v>
      </c>
      <c r="BC500" s="179" t="s">
        <v>2554</v>
      </c>
      <c r="BD500" s="179" t="s">
        <v>2555</v>
      </c>
      <c r="BE500" s="179" t="s">
        <v>2556</v>
      </c>
      <c r="BF500" s="179" t="s">
        <v>901</v>
      </c>
      <c r="BG500" s="179" t="s">
        <v>901</v>
      </c>
      <c r="BH500" s="179" t="s">
        <v>901</v>
      </c>
      <c r="BI500" s="179" t="s">
        <v>901</v>
      </c>
      <c r="BJ500" s="179" t="s">
        <v>901</v>
      </c>
      <c r="BK500" s="179" t="s">
        <v>901</v>
      </c>
      <c r="BL500" s="179" t="s">
        <v>901</v>
      </c>
      <c r="BM500" s="179" t="s">
        <v>901</v>
      </c>
      <c r="BN500" s="179" t="s">
        <v>2062</v>
      </c>
      <c r="BO500" s="180">
        <v>4418</v>
      </c>
    </row>
    <row r="501" spans="52:67" ht="51">
      <c r="AZ501" s="179" t="s">
        <v>372</v>
      </c>
      <c r="BA501" s="179" t="s">
        <v>694</v>
      </c>
      <c r="BB501" s="179" t="s">
        <v>971</v>
      </c>
      <c r="BC501" s="179" t="s">
        <v>2557</v>
      </c>
      <c r="BD501" s="179" t="s">
        <v>2558</v>
      </c>
      <c r="BE501" s="179" t="s">
        <v>2559</v>
      </c>
      <c r="BF501" s="179" t="s">
        <v>2559</v>
      </c>
      <c r="BG501" s="179" t="s">
        <v>901</v>
      </c>
      <c r="BH501" s="179" t="s">
        <v>901</v>
      </c>
      <c r="BI501" s="179" t="s">
        <v>901</v>
      </c>
      <c r="BJ501" s="179" t="s">
        <v>901</v>
      </c>
      <c r="BK501" s="179" t="s">
        <v>901</v>
      </c>
      <c r="BL501" s="179" t="s">
        <v>901</v>
      </c>
      <c r="BM501" s="179" t="s">
        <v>901</v>
      </c>
      <c r="BN501" s="179" t="s">
        <v>2560</v>
      </c>
      <c r="BO501" s="180">
        <v>21206</v>
      </c>
    </row>
    <row r="502" spans="52:67" ht="25.5">
      <c r="AZ502" s="179" t="s">
        <v>373</v>
      </c>
      <c r="BA502" s="179" t="s">
        <v>373</v>
      </c>
      <c r="BB502" s="179" t="s">
        <v>901</v>
      </c>
      <c r="BC502" s="179" t="s">
        <v>2561</v>
      </c>
      <c r="BD502" s="179" t="s">
        <v>2562</v>
      </c>
      <c r="BE502" s="179" t="s">
        <v>901</v>
      </c>
      <c r="BF502" s="179" t="s">
        <v>901</v>
      </c>
      <c r="BG502" s="179" t="s">
        <v>901</v>
      </c>
      <c r="BH502" s="179" t="s">
        <v>901</v>
      </c>
      <c r="BI502" s="179" t="s">
        <v>901</v>
      </c>
      <c r="BJ502" s="179" t="s">
        <v>901</v>
      </c>
      <c r="BK502" s="179" t="s">
        <v>901</v>
      </c>
      <c r="BL502" s="179" t="s">
        <v>901</v>
      </c>
      <c r="BM502" s="179" t="s">
        <v>901</v>
      </c>
      <c r="BN502" s="179" t="s">
        <v>2063</v>
      </c>
      <c r="BO502" s="180">
        <v>17298</v>
      </c>
    </row>
    <row r="503" spans="52:67" ht="51">
      <c r="AZ503" s="179" t="s">
        <v>374</v>
      </c>
      <c r="BA503" s="179" t="s">
        <v>695</v>
      </c>
      <c r="BB503" s="179" t="s">
        <v>972</v>
      </c>
      <c r="BC503" s="179" t="s">
        <v>2064</v>
      </c>
      <c r="BD503" s="179" t="s">
        <v>2563</v>
      </c>
      <c r="BE503" s="179" t="s">
        <v>2065</v>
      </c>
      <c r="BF503" s="179" t="s">
        <v>901</v>
      </c>
      <c r="BG503" s="179" t="s">
        <v>901</v>
      </c>
      <c r="BH503" s="179" t="s">
        <v>901</v>
      </c>
      <c r="BI503" s="179" t="s">
        <v>901</v>
      </c>
      <c r="BJ503" s="179" t="s">
        <v>901</v>
      </c>
      <c r="BK503" s="179" t="s">
        <v>901</v>
      </c>
      <c r="BL503" s="179" t="s">
        <v>901</v>
      </c>
      <c r="BM503" s="179" t="s">
        <v>901</v>
      </c>
      <c r="BN503" s="179" t="s">
        <v>2066</v>
      </c>
      <c r="BO503" s="180">
        <v>306000</v>
      </c>
    </row>
    <row r="504" spans="52:67" ht="25.5">
      <c r="AZ504" s="179" t="s">
        <v>375</v>
      </c>
      <c r="BA504" s="179" t="s">
        <v>696</v>
      </c>
      <c r="BB504" s="179" t="s">
        <v>901</v>
      </c>
      <c r="BC504" s="179" t="s">
        <v>2564</v>
      </c>
      <c r="BD504" s="179" t="s">
        <v>2565</v>
      </c>
      <c r="BE504" s="179" t="s">
        <v>2067</v>
      </c>
      <c r="BF504" s="179" t="s">
        <v>901</v>
      </c>
      <c r="BG504" s="179" t="s">
        <v>901</v>
      </c>
      <c r="BH504" s="179" t="s">
        <v>901</v>
      </c>
      <c r="BI504" s="179" t="s">
        <v>901</v>
      </c>
      <c r="BJ504" s="179" t="s">
        <v>901</v>
      </c>
      <c r="BK504" s="179" t="s">
        <v>901</v>
      </c>
      <c r="BL504" s="179" t="s">
        <v>901</v>
      </c>
      <c r="BM504" s="179" t="s">
        <v>901</v>
      </c>
      <c r="BN504" s="179" t="s">
        <v>2068</v>
      </c>
      <c r="BO504" s="180">
        <v>6572</v>
      </c>
    </row>
    <row r="505" spans="52:67" ht="51">
      <c r="AZ505" s="179" t="s">
        <v>376</v>
      </c>
      <c r="BA505" s="179" t="s">
        <v>697</v>
      </c>
      <c r="BB505" s="179" t="s">
        <v>973</v>
      </c>
      <c r="BC505" s="179" t="s">
        <v>2566</v>
      </c>
      <c r="BD505" s="179" t="s">
        <v>2567</v>
      </c>
      <c r="BE505" s="179" t="s">
        <v>901</v>
      </c>
      <c r="BF505" s="179" t="s">
        <v>901</v>
      </c>
      <c r="BG505" s="179" t="s">
        <v>901</v>
      </c>
      <c r="BH505" s="179" t="s">
        <v>901</v>
      </c>
      <c r="BI505" s="179" t="s">
        <v>901</v>
      </c>
      <c r="BJ505" s="179" t="s">
        <v>901</v>
      </c>
      <c r="BK505" s="179" t="s">
        <v>901</v>
      </c>
      <c r="BL505" s="179" t="s">
        <v>901</v>
      </c>
      <c r="BM505" s="179" t="s">
        <v>901</v>
      </c>
      <c r="BN505" s="179" t="s">
        <v>2069</v>
      </c>
      <c r="BO505" s="180">
        <v>7591</v>
      </c>
    </row>
    <row r="506" spans="52:67" ht="38.25">
      <c r="AZ506" s="179" t="s">
        <v>377</v>
      </c>
      <c r="BA506" s="179" t="s">
        <v>2568</v>
      </c>
      <c r="BB506" s="179" t="s">
        <v>901</v>
      </c>
      <c r="BC506" s="179" t="s">
        <v>2569</v>
      </c>
      <c r="BD506" s="179" t="s">
        <v>2570</v>
      </c>
      <c r="BE506" s="179" t="s">
        <v>901</v>
      </c>
      <c r="BF506" s="179" t="s">
        <v>901</v>
      </c>
      <c r="BG506" s="179" t="s">
        <v>901</v>
      </c>
      <c r="BH506" s="179" t="s">
        <v>901</v>
      </c>
      <c r="BI506" s="179" t="s">
        <v>901</v>
      </c>
      <c r="BJ506" s="179" t="s">
        <v>901</v>
      </c>
      <c r="BK506" s="179" t="s">
        <v>901</v>
      </c>
      <c r="BL506" s="179" t="s">
        <v>901</v>
      </c>
      <c r="BM506" s="179" t="s">
        <v>901</v>
      </c>
      <c r="BN506" s="179" t="s">
        <v>2070</v>
      </c>
      <c r="BO506" s="180">
        <v>2971</v>
      </c>
    </row>
    <row r="507" spans="52:67" ht="25.5">
      <c r="AZ507" s="179" t="s">
        <v>378</v>
      </c>
      <c r="BA507" s="179" t="s">
        <v>378</v>
      </c>
      <c r="BB507" s="179" t="s">
        <v>901</v>
      </c>
      <c r="BC507" s="179" t="s">
        <v>2571</v>
      </c>
      <c r="BD507" s="179" t="s">
        <v>2572</v>
      </c>
      <c r="BE507" s="179" t="s">
        <v>901</v>
      </c>
      <c r="BF507" s="179" t="s">
        <v>901</v>
      </c>
      <c r="BG507" s="179" t="s">
        <v>901</v>
      </c>
      <c r="BH507" s="179" t="s">
        <v>901</v>
      </c>
      <c r="BI507" s="179" t="s">
        <v>901</v>
      </c>
      <c r="BJ507" s="179" t="s">
        <v>901</v>
      </c>
      <c r="BK507" s="179" t="s">
        <v>901</v>
      </c>
      <c r="BL507" s="179" t="s">
        <v>901</v>
      </c>
      <c r="BM507" s="179" t="s">
        <v>901</v>
      </c>
      <c r="BN507" s="179" t="s">
        <v>2071</v>
      </c>
      <c r="BO507" s="180">
        <v>3716</v>
      </c>
    </row>
    <row r="508" spans="52:67" ht="38.25">
      <c r="AZ508" s="179" t="s">
        <v>379</v>
      </c>
      <c r="BA508" s="179" t="s">
        <v>379</v>
      </c>
      <c r="BB508" s="179" t="s">
        <v>901</v>
      </c>
      <c r="BC508" s="179" t="s">
        <v>2573</v>
      </c>
      <c r="BD508" s="179" t="s">
        <v>2574</v>
      </c>
      <c r="BE508" s="179" t="s">
        <v>901</v>
      </c>
      <c r="BF508" s="179" t="s">
        <v>901</v>
      </c>
      <c r="BG508" s="179" t="s">
        <v>901</v>
      </c>
      <c r="BH508" s="179" t="s">
        <v>901</v>
      </c>
      <c r="BI508" s="179" t="s">
        <v>901</v>
      </c>
      <c r="BJ508" s="179" t="s">
        <v>901</v>
      </c>
      <c r="BK508" s="179" t="s">
        <v>901</v>
      </c>
      <c r="BL508" s="179" t="s">
        <v>901</v>
      </c>
      <c r="BM508" s="179" t="s">
        <v>901</v>
      </c>
      <c r="BN508" s="179" t="s">
        <v>2072</v>
      </c>
      <c r="BO508" s="180">
        <v>6656</v>
      </c>
    </row>
    <row r="509" spans="52:67" ht="51">
      <c r="AZ509" s="179" t="s">
        <v>380</v>
      </c>
      <c r="BA509" s="179" t="s">
        <v>698</v>
      </c>
      <c r="BB509" s="179" t="s">
        <v>974</v>
      </c>
      <c r="BC509" s="179" t="s">
        <v>2575</v>
      </c>
      <c r="BD509" s="179" t="s">
        <v>2576</v>
      </c>
      <c r="BE509" s="179" t="s">
        <v>901</v>
      </c>
      <c r="BF509" s="179" t="s">
        <v>901</v>
      </c>
      <c r="BG509" s="179" t="s">
        <v>901</v>
      </c>
      <c r="BH509" s="179" t="s">
        <v>901</v>
      </c>
      <c r="BI509" s="179" t="s">
        <v>901</v>
      </c>
      <c r="BJ509" s="179" t="s">
        <v>901</v>
      </c>
      <c r="BK509" s="179" t="s">
        <v>901</v>
      </c>
      <c r="BL509" s="179" t="s">
        <v>901</v>
      </c>
      <c r="BM509" s="179" t="s">
        <v>901</v>
      </c>
      <c r="BN509" s="179" t="s">
        <v>2073</v>
      </c>
      <c r="BO509" s="180">
        <v>91418</v>
      </c>
    </row>
    <row r="510" spans="52:67" ht="38.25">
      <c r="AZ510" s="179" t="s">
        <v>381</v>
      </c>
      <c r="BA510" s="179" t="s">
        <v>699</v>
      </c>
      <c r="BB510" s="179" t="s">
        <v>901</v>
      </c>
      <c r="BC510" s="179" t="s">
        <v>2074</v>
      </c>
      <c r="BD510" s="179" t="s">
        <v>2075</v>
      </c>
      <c r="BE510" s="179" t="s">
        <v>2076</v>
      </c>
      <c r="BF510" s="179" t="s">
        <v>2076</v>
      </c>
      <c r="BG510" s="179" t="s">
        <v>901</v>
      </c>
      <c r="BH510" s="179" t="s">
        <v>901</v>
      </c>
      <c r="BI510" s="179" t="s">
        <v>901</v>
      </c>
      <c r="BJ510" s="179" t="s">
        <v>901</v>
      </c>
      <c r="BK510" s="179" t="s">
        <v>901</v>
      </c>
      <c r="BL510" s="179" t="s">
        <v>901</v>
      </c>
      <c r="BM510" s="179" t="s">
        <v>901</v>
      </c>
      <c r="BN510" s="179" t="s">
        <v>2077</v>
      </c>
      <c r="BO510" s="180">
        <v>26695</v>
      </c>
    </row>
    <row r="511" spans="52:67" ht="25.5">
      <c r="AZ511" s="179" t="s">
        <v>382</v>
      </c>
      <c r="BA511" s="179" t="s">
        <v>2577</v>
      </c>
      <c r="BB511" s="179" t="s">
        <v>901</v>
      </c>
      <c r="BC511" s="179" t="s">
        <v>2578</v>
      </c>
      <c r="BD511" s="179" t="s">
        <v>2579</v>
      </c>
      <c r="BE511" s="179" t="s">
        <v>901</v>
      </c>
      <c r="BF511" s="179" t="s">
        <v>901</v>
      </c>
      <c r="BG511" s="179" t="s">
        <v>901</v>
      </c>
      <c r="BH511" s="179" t="s">
        <v>901</v>
      </c>
      <c r="BI511" s="179" t="s">
        <v>901</v>
      </c>
      <c r="BJ511" s="179" t="s">
        <v>901</v>
      </c>
      <c r="BK511" s="179" t="s">
        <v>901</v>
      </c>
      <c r="BL511" s="179" t="s">
        <v>901</v>
      </c>
      <c r="BM511" s="179" t="s">
        <v>901</v>
      </c>
      <c r="BN511" s="179" t="s">
        <v>2078</v>
      </c>
      <c r="BO511" s="180">
        <v>20583</v>
      </c>
    </row>
    <row r="512" spans="52:67" ht="51">
      <c r="AZ512" s="179" t="s">
        <v>383</v>
      </c>
      <c r="BA512" s="179" t="s">
        <v>700</v>
      </c>
      <c r="BB512" s="179" t="s">
        <v>901</v>
      </c>
      <c r="BC512" s="179" t="s">
        <v>2079</v>
      </c>
      <c r="BD512" s="179" t="s">
        <v>2580</v>
      </c>
      <c r="BE512" s="179" t="s">
        <v>2080</v>
      </c>
      <c r="BF512" s="179" t="s">
        <v>2080</v>
      </c>
      <c r="BG512" s="179" t="s">
        <v>901</v>
      </c>
      <c r="BH512" s="179" t="s">
        <v>901</v>
      </c>
      <c r="BI512" s="179" t="s">
        <v>901</v>
      </c>
      <c r="BJ512" s="179" t="s">
        <v>901</v>
      </c>
      <c r="BK512" s="179" t="s">
        <v>901</v>
      </c>
      <c r="BL512" s="179" t="s">
        <v>901</v>
      </c>
      <c r="BM512" s="179" t="s">
        <v>901</v>
      </c>
      <c r="BN512" s="179" t="s">
        <v>2081</v>
      </c>
      <c r="BO512" s="180">
        <v>3099</v>
      </c>
    </row>
    <row r="513" spans="52:67" ht="25.5">
      <c r="AZ513" s="179" t="s">
        <v>384</v>
      </c>
      <c r="BA513" s="179" t="s">
        <v>2581</v>
      </c>
      <c r="BB513" s="179" t="s">
        <v>901</v>
      </c>
      <c r="BC513" s="179" t="s">
        <v>2582</v>
      </c>
      <c r="BD513" s="179" t="s">
        <v>2583</v>
      </c>
      <c r="BE513" s="179" t="s">
        <v>901</v>
      </c>
      <c r="BF513" s="179" t="s">
        <v>901</v>
      </c>
      <c r="BG513" s="179" t="s">
        <v>901</v>
      </c>
      <c r="BH513" s="179" t="s">
        <v>901</v>
      </c>
      <c r="BI513" s="179" t="s">
        <v>901</v>
      </c>
      <c r="BJ513" s="179" t="s">
        <v>901</v>
      </c>
      <c r="BK513" s="179" t="s">
        <v>901</v>
      </c>
      <c r="BL513" s="179" t="s">
        <v>901</v>
      </c>
      <c r="BM513" s="179" t="s">
        <v>901</v>
      </c>
      <c r="BN513" s="179" t="s">
        <v>2082</v>
      </c>
      <c r="BO513" s="180">
        <v>41579</v>
      </c>
    </row>
    <row r="514" spans="52:67" ht="25.5">
      <c r="AZ514" s="179" t="s">
        <v>385</v>
      </c>
      <c r="BA514" s="179" t="s">
        <v>701</v>
      </c>
      <c r="BB514" s="179" t="s">
        <v>975</v>
      </c>
      <c r="BC514" s="179" t="s">
        <v>2083</v>
      </c>
      <c r="BD514" s="179" t="s">
        <v>2585</v>
      </c>
      <c r="BE514" s="179" t="s">
        <v>901</v>
      </c>
      <c r="BF514" s="179" t="s">
        <v>901</v>
      </c>
      <c r="BG514" s="179" t="s">
        <v>901</v>
      </c>
      <c r="BH514" s="179" t="s">
        <v>901</v>
      </c>
      <c r="BI514" s="179" t="s">
        <v>901</v>
      </c>
      <c r="BJ514" s="179" t="s">
        <v>901</v>
      </c>
      <c r="BK514" s="179" t="s">
        <v>901</v>
      </c>
      <c r="BL514" s="179" t="s">
        <v>901</v>
      </c>
      <c r="BM514" s="179" t="s">
        <v>901</v>
      </c>
      <c r="BN514" s="179" t="s">
        <v>2084</v>
      </c>
      <c r="BO514" s="180">
        <v>5581</v>
      </c>
    </row>
    <row r="515" spans="52:67" ht="25.5">
      <c r="AZ515" s="179" t="s">
        <v>386</v>
      </c>
      <c r="BA515" s="179" t="s">
        <v>702</v>
      </c>
      <c r="BB515" s="179" t="s">
        <v>901</v>
      </c>
      <c r="BC515" s="179" t="s">
        <v>2085</v>
      </c>
      <c r="BD515" s="179" t="s">
        <v>2086</v>
      </c>
      <c r="BE515" s="179" t="s">
        <v>2087</v>
      </c>
      <c r="BF515" s="179" t="s">
        <v>2087</v>
      </c>
      <c r="BG515" s="179" t="s">
        <v>901</v>
      </c>
      <c r="BH515" s="179" t="s">
        <v>901</v>
      </c>
      <c r="BI515" s="179" t="s">
        <v>901</v>
      </c>
      <c r="BJ515" s="179" t="s">
        <v>901</v>
      </c>
      <c r="BK515" s="179" t="s">
        <v>901</v>
      </c>
      <c r="BL515" s="179" t="s">
        <v>901</v>
      </c>
      <c r="BM515" s="179" t="s">
        <v>901</v>
      </c>
      <c r="BN515" s="179" t="s">
        <v>2088</v>
      </c>
      <c r="BO515" s="180">
        <v>3288</v>
      </c>
    </row>
    <row r="516" spans="52:67" ht="38.25">
      <c r="AZ516" s="179" t="s">
        <v>387</v>
      </c>
      <c r="BA516" s="179" t="s">
        <v>703</v>
      </c>
      <c r="BB516" s="179" t="s">
        <v>976</v>
      </c>
      <c r="BC516" s="179" t="s">
        <v>2584</v>
      </c>
      <c r="BD516" s="179" t="s">
        <v>2586</v>
      </c>
      <c r="BE516" s="179" t="s">
        <v>901</v>
      </c>
      <c r="BF516" s="179" t="s">
        <v>901</v>
      </c>
      <c r="BG516" s="179" t="s">
        <v>901</v>
      </c>
      <c r="BH516" s="179" t="s">
        <v>901</v>
      </c>
      <c r="BI516" s="179" t="s">
        <v>901</v>
      </c>
      <c r="BJ516" s="179" t="s">
        <v>901</v>
      </c>
      <c r="BK516" s="179" t="s">
        <v>901</v>
      </c>
      <c r="BL516" s="179" t="s">
        <v>901</v>
      </c>
      <c r="BM516" s="179" t="s">
        <v>901</v>
      </c>
      <c r="BN516" s="179" t="s">
        <v>2089</v>
      </c>
      <c r="BO516" s="180">
        <v>4641</v>
      </c>
    </row>
    <row r="517" spans="52:67" ht="38.25">
      <c r="AZ517" s="179" t="s">
        <v>388</v>
      </c>
      <c r="BA517" s="179" t="s">
        <v>388</v>
      </c>
      <c r="BB517" s="179" t="s">
        <v>901</v>
      </c>
      <c r="BC517" s="179" t="s">
        <v>2587</v>
      </c>
      <c r="BD517" s="179" t="s">
        <v>2588</v>
      </c>
      <c r="BE517" s="179" t="s">
        <v>901</v>
      </c>
      <c r="BF517" s="179" t="s">
        <v>901</v>
      </c>
      <c r="BG517" s="179" t="s">
        <v>901</v>
      </c>
      <c r="BH517" s="179" t="s">
        <v>901</v>
      </c>
      <c r="BI517" s="179" t="s">
        <v>901</v>
      </c>
      <c r="BJ517" s="179" t="s">
        <v>901</v>
      </c>
      <c r="BK517" s="179" t="s">
        <v>901</v>
      </c>
      <c r="BL517" s="179" t="s">
        <v>901</v>
      </c>
      <c r="BM517" s="179" t="s">
        <v>901</v>
      </c>
      <c r="BN517" s="179" t="s">
        <v>2090</v>
      </c>
      <c r="BO517" s="180">
        <v>5200</v>
      </c>
    </row>
    <row r="518" spans="52:67" ht="38.25">
      <c r="AZ518" s="179" t="s">
        <v>389</v>
      </c>
      <c r="BA518" s="179" t="s">
        <v>4379</v>
      </c>
      <c r="BB518" s="179" t="s">
        <v>901</v>
      </c>
      <c r="BC518" s="179" t="s">
        <v>2091</v>
      </c>
      <c r="BD518" s="179" t="s">
        <v>2589</v>
      </c>
      <c r="BE518" s="179" t="s">
        <v>2092</v>
      </c>
      <c r="BF518" s="179" t="s">
        <v>2092</v>
      </c>
      <c r="BG518" s="179" t="s">
        <v>901</v>
      </c>
      <c r="BH518" s="179" t="s">
        <v>901</v>
      </c>
      <c r="BI518" s="179" t="s">
        <v>901</v>
      </c>
      <c r="BJ518" s="179" t="s">
        <v>901</v>
      </c>
      <c r="BK518" s="179" t="s">
        <v>901</v>
      </c>
      <c r="BL518" s="179" t="s">
        <v>901</v>
      </c>
      <c r="BM518" s="179" t="s">
        <v>901</v>
      </c>
      <c r="BN518" s="179" t="s">
        <v>2093</v>
      </c>
      <c r="BO518" s="180">
        <v>24761</v>
      </c>
    </row>
    <row r="519" spans="52:67" ht="51">
      <c r="AZ519" s="179" t="s">
        <v>390</v>
      </c>
      <c r="BA519" s="179" t="s">
        <v>2590</v>
      </c>
      <c r="BB519" s="179" t="s">
        <v>901</v>
      </c>
      <c r="BC519" s="179" t="s">
        <v>2591</v>
      </c>
      <c r="BD519" s="179" t="s">
        <v>2592</v>
      </c>
      <c r="BE519" s="179" t="s">
        <v>2593</v>
      </c>
      <c r="BF519" s="179" t="s">
        <v>901</v>
      </c>
      <c r="BG519" s="179" t="s">
        <v>901</v>
      </c>
      <c r="BH519" s="179" t="s">
        <v>901</v>
      </c>
      <c r="BI519" s="179" t="s">
        <v>901</v>
      </c>
      <c r="BJ519" s="179" t="s">
        <v>901</v>
      </c>
      <c r="BK519" s="179" t="s">
        <v>901</v>
      </c>
      <c r="BL519" s="179" t="s">
        <v>901</v>
      </c>
      <c r="BM519" s="179" t="s">
        <v>901</v>
      </c>
      <c r="BN519" s="179" t="s">
        <v>2594</v>
      </c>
      <c r="BO519" s="180">
        <v>9359</v>
      </c>
    </row>
    <row r="520" spans="52:67" ht="38.25">
      <c r="AZ520" s="179" t="s">
        <v>391</v>
      </c>
      <c r="BA520" s="179" t="s">
        <v>391</v>
      </c>
      <c r="BB520" s="179" t="s">
        <v>901</v>
      </c>
      <c r="BC520" s="179" t="s">
        <v>2595</v>
      </c>
      <c r="BD520" s="179" t="s">
        <v>2596</v>
      </c>
      <c r="BE520" s="179" t="s">
        <v>2597</v>
      </c>
      <c r="BF520" s="179" t="s">
        <v>901</v>
      </c>
      <c r="BG520" s="179" t="s">
        <v>901</v>
      </c>
      <c r="BH520" s="179" t="s">
        <v>901</v>
      </c>
      <c r="BI520" s="179" t="s">
        <v>901</v>
      </c>
      <c r="BJ520" s="179" t="s">
        <v>901</v>
      </c>
      <c r="BK520" s="179" t="s">
        <v>901</v>
      </c>
      <c r="BL520" s="179" t="s">
        <v>901</v>
      </c>
      <c r="BM520" s="179" t="s">
        <v>901</v>
      </c>
      <c r="BN520" s="179" t="s">
        <v>2094</v>
      </c>
      <c r="BO520" s="180">
        <v>4494</v>
      </c>
    </row>
    <row r="521" spans="52:67" ht="25.5">
      <c r="AZ521" s="179" t="s">
        <v>392</v>
      </c>
      <c r="BA521" s="179" t="s">
        <v>392</v>
      </c>
      <c r="BB521" s="179" t="s">
        <v>901</v>
      </c>
      <c r="BC521" s="179" t="s">
        <v>2424</v>
      </c>
      <c r="BD521" s="179" t="s">
        <v>2425</v>
      </c>
      <c r="BE521" s="179" t="s">
        <v>2426</v>
      </c>
      <c r="BF521" s="179" t="s">
        <v>901</v>
      </c>
      <c r="BG521" s="179" t="s">
        <v>901</v>
      </c>
      <c r="BH521" s="179" t="s">
        <v>901</v>
      </c>
      <c r="BI521" s="179" t="s">
        <v>901</v>
      </c>
      <c r="BJ521" s="179" t="s">
        <v>901</v>
      </c>
      <c r="BK521" s="179" t="s">
        <v>901</v>
      </c>
      <c r="BL521" s="179" t="s">
        <v>901</v>
      </c>
      <c r="BM521" s="179" t="s">
        <v>901</v>
      </c>
      <c r="BN521" s="179" t="s">
        <v>2095</v>
      </c>
      <c r="BO521" s="180">
        <v>17751</v>
      </c>
    </row>
    <row r="522" spans="52:67" ht="38.25">
      <c r="AZ522" s="179" t="s">
        <v>393</v>
      </c>
      <c r="BA522" s="179" t="s">
        <v>4380</v>
      </c>
      <c r="BB522" s="179" t="s">
        <v>977</v>
      </c>
      <c r="BC522" s="179" t="s">
        <v>2427</v>
      </c>
      <c r="BD522" s="179" t="s">
        <v>2428</v>
      </c>
      <c r="BE522" s="179" t="s">
        <v>901</v>
      </c>
      <c r="BF522" s="179" t="s">
        <v>901</v>
      </c>
      <c r="BG522" s="179" t="s">
        <v>901</v>
      </c>
      <c r="BH522" s="179" t="s">
        <v>901</v>
      </c>
      <c r="BI522" s="179" t="s">
        <v>901</v>
      </c>
      <c r="BJ522" s="179" t="s">
        <v>901</v>
      </c>
      <c r="BK522" s="179" t="s">
        <v>901</v>
      </c>
      <c r="BL522" s="179" t="s">
        <v>901</v>
      </c>
      <c r="BM522" s="179" t="s">
        <v>901</v>
      </c>
      <c r="BN522" s="179" t="s">
        <v>2096</v>
      </c>
      <c r="BO522" s="180">
        <v>64295</v>
      </c>
    </row>
    <row r="523" spans="52:67" ht="25.5">
      <c r="AZ523" s="179" t="s">
        <v>394</v>
      </c>
      <c r="BA523" s="179" t="s">
        <v>394</v>
      </c>
      <c r="BB523" s="179" t="s">
        <v>901</v>
      </c>
      <c r="BC523" s="179" t="s">
        <v>2429</v>
      </c>
      <c r="BD523" s="179" t="s">
        <v>2430</v>
      </c>
      <c r="BE523" s="179" t="s">
        <v>2431</v>
      </c>
      <c r="BF523" s="179" t="s">
        <v>901</v>
      </c>
      <c r="BG523" s="179" t="s">
        <v>901</v>
      </c>
      <c r="BH523" s="179" t="s">
        <v>901</v>
      </c>
      <c r="BI523" s="179" t="s">
        <v>901</v>
      </c>
      <c r="BJ523" s="179" t="s">
        <v>901</v>
      </c>
      <c r="BK523" s="179" t="s">
        <v>901</v>
      </c>
      <c r="BL523" s="179" t="s">
        <v>901</v>
      </c>
      <c r="BM523" s="179" t="s">
        <v>901</v>
      </c>
      <c r="BN523" s="179" t="s">
        <v>2097</v>
      </c>
      <c r="BO523" s="180">
        <v>4085</v>
      </c>
    </row>
    <row r="524" spans="52:67" ht="25.5">
      <c r="AZ524" s="179" t="s">
        <v>395</v>
      </c>
      <c r="BA524" s="179" t="s">
        <v>395</v>
      </c>
      <c r="BB524" s="179" t="s">
        <v>901</v>
      </c>
      <c r="BC524" s="179" t="s">
        <v>2432</v>
      </c>
      <c r="BD524" s="179" t="s">
        <v>1577</v>
      </c>
      <c r="BE524" s="179" t="s">
        <v>901</v>
      </c>
      <c r="BF524" s="179" t="s">
        <v>901</v>
      </c>
      <c r="BG524" s="179" t="s">
        <v>901</v>
      </c>
      <c r="BH524" s="179" t="s">
        <v>901</v>
      </c>
      <c r="BI524" s="179" t="s">
        <v>901</v>
      </c>
      <c r="BJ524" s="179" t="s">
        <v>901</v>
      </c>
      <c r="BK524" s="179" t="s">
        <v>901</v>
      </c>
      <c r="BL524" s="179" t="s">
        <v>901</v>
      </c>
      <c r="BM524" s="179" t="s">
        <v>901</v>
      </c>
      <c r="BN524" s="179" t="s">
        <v>2098</v>
      </c>
      <c r="BO524" s="180">
        <v>9216</v>
      </c>
    </row>
    <row r="525" spans="52:67" ht="51">
      <c r="AZ525" s="179" t="s">
        <v>396</v>
      </c>
      <c r="BA525" s="179" t="s">
        <v>4381</v>
      </c>
      <c r="BB525" s="179" t="s">
        <v>901</v>
      </c>
      <c r="BC525" s="179" t="s">
        <v>2099</v>
      </c>
      <c r="BD525" s="179" t="s">
        <v>2433</v>
      </c>
      <c r="BE525" s="179" t="s">
        <v>2434</v>
      </c>
      <c r="BF525" s="179" t="s">
        <v>901</v>
      </c>
      <c r="BG525" s="179" t="s">
        <v>901</v>
      </c>
      <c r="BH525" s="179" t="s">
        <v>901</v>
      </c>
      <c r="BI525" s="179" t="s">
        <v>901</v>
      </c>
      <c r="BJ525" s="179" t="s">
        <v>901</v>
      </c>
      <c r="BK525" s="179" t="s">
        <v>901</v>
      </c>
      <c r="BL525" s="179" t="s">
        <v>901</v>
      </c>
      <c r="BM525" s="179" t="s">
        <v>901</v>
      </c>
      <c r="BN525" s="179" t="s">
        <v>2100</v>
      </c>
      <c r="BO525" s="180">
        <v>7378</v>
      </c>
    </row>
    <row r="526" spans="52:67" ht="38.25">
      <c r="AZ526" s="179" t="s">
        <v>397</v>
      </c>
      <c r="BA526" s="179" t="s">
        <v>2435</v>
      </c>
      <c r="BB526" s="179" t="s">
        <v>901</v>
      </c>
      <c r="BC526" s="179" t="s">
        <v>2436</v>
      </c>
      <c r="BD526" s="179" t="s">
        <v>2437</v>
      </c>
      <c r="BE526" s="179" t="s">
        <v>2438</v>
      </c>
      <c r="BF526" s="179" t="s">
        <v>901</v>
      </c>
      <c r="BG526" s="179" t="s">
        <v>901</v>
      </c>
      <c r="BH526" s="179" t="s">
        <v>901</v>
      </c>
      <c r="BI526" s="179" t="s">
        <v>901</v>
      </c>
      <c r="BJ526" s="179" t="s">
        <v>901</v>
      </c>
      <c r="BK526" s="179" t="s">
        <v>901</v>
      </c>
      <c r="BL526" s="179" t="s">
        <v>901</v>
      </c>
      <c r="BM526" s="179" t="s">
        <v>901</v>
      </c>
      <c r="BN526" s="179" t="s">
        <v>2101</v>
      </c>
      <c r="BO526" s="180">
        <v>13842</v>
      </c>
    </row>
    <row r="527" spans="52:67" ht="25.5">
      <c r="AZ527" s="179" t="s">
        <v>398</v>
      </c>
      <c r="BA527" s="179" t="s">
        <v>398</v>
      </c>
      <c r="BB527" s="179" t="s">
        <v>901</v>
      </c>
      <c r="BC527" s="179" t="s">
        <v>2439</v>
      </c>
      <c r="BD527" s="179" t="s">
        <v>2440</v>
      </c>
      <c r="BE527" s="179" t="s">
        <v>901</v>
      </c>
      <c r="BF527" s="179" t="s">
        <v>901</v>
      </c>
      <c r="BG527" s="179" t="s">
        <v>901</v>
      </c>
      <c r="BH527" s="179" t="s">
        <v>901</v>
      </c>
      <c r="BI527" s="179" t="s">
        <v>901</v>
      </c>
      <c r="BJ527" s="179" t="s">
        <v>901</v>
      </c>
      <c r="BK527" s="179" t="s">
        <v>901</v>
      </c>
      <c r="BL527" s="179" t="s">
        <v>901</v>
      </c>
      <c r="BM527" s="179" t="s">
        <v>901</v>
      </c>
      <c r="BN527" s="179" t="s">
        <v>2102</v>
      </c>
      <c r="BO527" s="180">
        <v>37429</v>
      </c>
    </row>
    <row r="528" spans="52:67" ht="38.25">
      <c r="AZ528" s="179" t="s">
        <v>399</v>
      </c>
      <c r="BA528" s="179" t="s">
        <v>399</v>
      </c>
      <c r="BB528" s="179" t="s">
        <v>901</v>
      </c>
      <c r="BC528" s="179" t="s">
        <v>2441</v>
      </c>
      <c r="BD528" s="179" t="s">
        <v>2442</v>
      </c>
      <c r="BE528" s="179" t="s">
        <v>2443</v>
      </c>
      <c r="BF528" s="179" t="s">
        <v>901</v>
      </c>
      <c r="BG528" s="179" t="s">
        <v>901</v>
      </c>
      <c r="BH528" s="179" t="s">
        <v>901</v>
      </c>
      <c r="BI528" s="179" t="s">
        <v>901</v>
      </c>
      <c r="BJ528" s="179" t="s">
        <v>901</v>
      </c>
      <c r="BK528" s="179" t="s">
        <v>901</v>
      </c>
      <c r="BL528" s="179" t="s">
        <v>901</v>
      </c>
      <c r="BM528" s="179" t="s">
        <v>901</v>
      </c>
      <c r="BN528" s="179" t="s">
        <v>2103</v>
      </c>
      <c r="BO528" s="180">
        <v>5428</v>
      </c>
    </row>
    <row r="529" spans="52:67" ht="38.25">
      <c r="AZ529" s="179" t="s">
        <v>400</v>
      </c>
      <c r="BA529" s="179" t="s">
        <v>2444</v>
      </c>
      <c r="BB529" s="179" t="s">
        <v>901</v>
      </c>
      <c r="BC529" s="179" t="s">
        <v>2445</v>
      </c>
      <c r="BD529" s="179" t="s">
        <v>2446</v>
      </c>
      <c r="BE529" s="179" t="s">
        <v>2447</v>
      </c>
      <c r="BF529" s="179" t="s">
        <v>2447</v>
      </c>
      <c r="BG529" s="179" t="s">
        <v>901</v>
      </c>
      <c r="BH529" s="179" t="s">
        <v>901</v>
      </c>
      <c r="BI529" s="179" t="s">
        <v>901</v>
      </c>
      <c r="BJ529" s="179" t="s">
        <v>901</v>
      </c>
      <c r="BK529" s="179" t="s">
        <v>901</v>
      </c>
      <c r="BL529" s="179" t="s">
        <v>901</v>
      </c>
      <c r="BM529" s="179" t="s">
        <v>901</v>
      </c>
      <c r="BN529" s="179" t="s">
        <v>2104</v>
      </c>
      <c r="BO529" s="180">
        <v>30441</v>
      </c>
    </row>
    <row r="530" spans="52:67" ht="51">
      <c r="AZ530" s="179" t="s">
        <v>401</v>
      </c>
      <c r="BA530" s="179" t="s">
        <v>4382</v>
      </c>
      <c r="BB530" s="179" t="s">
        <v>978</v>
      </c>
      <c r="BC530" s="179" t="s">
        <v>2448</v>
      </c>
      <c r="BD530" s="179" t="s">
        <v>2449</v>
      </c>
      <c r="BE530" s="179" t="s">
        <v>2450</v>
      </c>
      <c r="BF530" s="179" t="s">
        <v>901</v>
      </c>
      <c r="BG530" s="179" t="s">
        <v>901</v>
      </c>
      <c r="BH530" s="179" t="s">
        <v>901</v>
      </c>
      <c r="BI530" s="179" t="s">
        <v>901</v>
      </c>
      <c r="BJ530" s="179" t="s">
        <v>901</v>
      </c>
      <c r="BK530" s="179" t="s">
        <v>901</v>
      </c>
      <c r="BL530" s="179" t="s">
        <v>901</v>
      </c>
      <c r="BM530" s="179" t="s">
        <v>901</v>
      </c>
      <c r="BN530" s="179" t="s">
        <v>2105</v>
      </c>
      <c r="BO530" s="180">
        <v>9940</v>
      </c>
    </row>
    <row r="531" spans="52:67" ht="38.25">
      <c r="AZ531" s="179" t="s">
        <v>402</v>
      </c>
      <c r="BA531" s="179" t="s">
        <v>402</v>
      </c>
      <c r="BB531" s="179" t="s">
        <v>901</v>
      </c>
      <c r="BC531" s="179" t="s">
        <v>2451</v>
      </c>
      <c r="BD531" s="179" t="s">
        <v>2452</v>
      </c>
      <c r="BE531" s="179" t="s">
        <v>2453</v>
      </c>
      <c r="BF531" s="179" t="s">
        <v>901</v>
      </c>
      <c r="BG531" s="179" t="s">
        <v>901</v>
      </c>
      <c r="BH531" s="179" t="s">
        <v>901</v>
      </c>
      <c r="BI531" s="179" t="s">
        <v>901</v>
      </c>
      <c r="BJ531" s="179" t="s">
        <v>901</v>
      </c>
      <c r="BK531" s="179" t="s">
        <v>901</v>
      </c>
      <c r="BL531" s="179" t="s">
        <v>901</v>
      </c>
      <c r="BM531" s="179" t="s">
        <v>901</v>
      </c>
      <c r="BN531" s="179" t="s">
        <v>2106</v>
      </c>
      <c r="BO531" s="180">
        <v>4611</v>
      </c>
    </row>
    <row r="532" spans="52:67" ht="25.5">
      <c r="AZ532" s="179" t="s">
        <v>403</v>
      </c>
      <c r="BA532" s="179" t="s">
        <v>403</v>
      </c>
      <c r="BB532" s="179" t="s">
        <v>901</v>
      </c>
      <c r="BC532" s="179" t="s">
        <v>2454</v>
      </c>
      <c r="BD532" s="179" t="s">
        <v>2455</v>
      </c>
      <c r="BE532" s="179" t="s">
        <v>901</v>
      </c>
      <c r="BF532" s="179" t="s">
        <v>901</v>
      </c>
      <c r="BG532" s="179" t="s">
        <v>901</v>
      </c>
      <c r="BH532" s="179" t="s">
        <v>901</v>
      </c>
      <c r="BI532" s="179" t="s">
        <v>901</v>
      </c>
      <c r="BJ532" s="179" t="s">
        <v>901</v>
      </c>
      <c r="BK532" s="179" t="s">
        <v>901</v>
      </c>
      <c r="BL532" s="179" t="s">
        <v>901</v>
      </c>
      <c r="BM532" s="179" t="s">
        <v>901</v>
      </c>
      <c r="BN532" s="179" t="s">
        <v>2107</v>
      </c>
      <c r="BO532" s="180">
        <v>2301</v>
      </c>
    </row>
    <row r="533" spans="52:67" ht="38.25">
      <c r="AZ533" s="179" t="s">
        <v>404</v>
      </c>
      <c r="BA533" s="179" t="s">
        <v>404</v>
      </c>
      <c r="BB533" s="179" t="s">
        <v>901</v>
      </c>
      <c r="BC533" s="179" t="s">
        <v>2456</v>
      </c>
      <c r="BD533" s="179" t="s">
        <v>2457</v>
      </c>
      <c r="BE533" s="179" t="s">
        <v>2458</v>
      </c>
      <c r="BF533" s="179" t="s">
        <v>901</v>
      </c>
      <c r="BG533" s="179" t="s">
        <v>901</v>
      </c>
      <c r="BH533" s="179" t="s">
        <v>901</v>
      </c>
      <c r="BI533" s="179" t="s">
        <v>901</v>
      </c>
      <c r="BJ533" s="179" t="s">
        <v>901</v>
      </c>
      <c r="BK533" s="179" t="s">
        <v>901</v>
      </c>
      <c r="BL533" s="179" t="s">
        <v>901</v>
      </c>
      <c r="BM533" s="179" t="s">
        <v>901</v>
      </c>
      <c r="BN533" s="179" t="s">
        <v>2108</v>
      </c>
      <c r="BO533" s="180">
        <v>4277</v>
      </c>
    </row>
    <row r="534" spans="52:67" ht="25.5">
      <c r="AZ534" s="179" t="s">
        <v>405</v>
      </c>
      <c r="BA534" s="179" t="s">
        <v>2459</v>
      </c>
      <c r="BB534" s="179" t="s">
        <v>901</v>
      </c>
      <c r="BC534" s="179" t="s">
        <v>2460</v>
      </c>
      <c r="BD534" s="179" t="s">
        <v>2461</v>
      </c>
      <c r="BE534" s="179" t="s">
        <v>2462</v>
      </c>
      <c r="BF534" s="179" t="s">
        <v>901</v>
      </c>
      <c r="BG534" s="179" t="s">
        <v>901</v>
      </c>
      <c r="BH534" s="179" t="s">
        <v>901</v>
      </c>
      <c r="BI534" s="179" t="s">
        <v>901</v>
      </c>
      <c r="BJ534" s="179" t="s">
        <v>901</v>
      </c>
      <c r="BK534" s="179" t="s">
        <v>901</v>
      </c>
      <c r="BL534" s="179" t="s">
        <v>901</v>
      </c>
      <c r="BM534" s="179" t="s">
        <v>901</v>
      </c>
      <c r="BN534" s="179" t="s">
        <v>2463</v>
      </c>
      <c r="BO534" s="180">
        <v>2243</v>
      </c>
    </row>
    <row r="535" spans="52:67" ht="38.25">
      <c r="AZ535" s="179" t="s">
        <v>406</v>
      </c>
      <c r="BA535" s="179" t="s">
        <v>406</v>
      </c>
      <c r="BB535" s="179" t="s">
        <v>901</v>
      </c>
      <c r="BC535" s="179" t="s">
        <v>2464</v>
      </c>
      <c r="BD535" s="179" t="s">
        <v>2465</v>
      </c>
      <c r="BE535" s="179" t="s">
        <v>901</v>
      </c>
      <c r="BF535" s="179" t="s">
        <v>901</v>
      </c>
      <c r="BG535" s="179" t="s">
        <v>901</v>
      </c>
      <c r="BH535" s="179" t="s">
        <v>901</v>
      </c>
      <c r="BI535" s="179" t="s">
        <v>901</v>
      </c>
      <c r="BJ535" s="179" t="s">
        <v>901</v>
      </c>
      <c r="BK535" s="179" t="s">
        <v>901</v>
      </c>
      <c r="BL535" s="179" t="s">
        <v>901</v>
      </c>
      <c r="BM535" s="179" t="s">
        <v>901</v>
      </c>
      <c r="BN535" s="179" t="s">
        <v>2109</v>
      </c>
      <c r="BO535" s="180">
        <v>37213</v>
      </c>
    </row>
    <row r="536" spans="52:67" ht="38.25">
      <c r="AZ536" s="179" t="s">
        <v>407</v>
      </c>
      <c r="BA536" s="179" t="s">
        <v>407</v>
      </c>
      <c r="BB536" s="179" t="s">
        <v>901</v>
      </c>
      <c r="BC536" s="179" t="s">
        <v>2466</v>
      </c>
      <c r="BD536" s="179" t="s">
        <v>2467</v>
      </c>
      <c r="BE536" s="179" t="s">
        <v>901</v>
      </c>
      <c r="BF536" s="179" t="s">
        <v>901</v>
      </c>
      <c r="BG536" s="179" t="s">
        <v>901</v>
      </c>
      <c r="BH536" s="179" t="s">
        <v>901</v>
      </c>
      <c r="BI536" s="179" t="s">
        <v>901</v>
      </c>
      <c r="BJ536" s="179" t="s">
        <v>901</v>
      </c>
      <c r="BK536" s="179" t="s">
        <v>901</v>
      </c>
      <c r="BL536" s="179" t="s">
        <v>901</v>
      </c>
      <c r="BM536" s="179" t="s">
        <v>901</v>
      </c>
      <c r="BN536" s="179" t="s">
        <v>2110</v>
      </c>
      <c r="BO536" s="180">
        <v>2141</v>
      </c>
    </row>
    <row r="537" spans="52:67" ht="25.5">
      <c r="AZ537" s="179" t="s">
        <v>4114</v>
      </c>
      <c r="BA537" s="179" t="s">
        <v>408</v>
      </c>
      <c r="BB537" s="179" t="s">
        <v>901</v>
      </c>
      <c r="BC537" s="179" t="s">
        <v>2468</v>
      </c>
      <c r="BD537" s="179" t="s">
        <v>2469</v>
      </c>
      <c r="BE537" s="179" t="s">
        <v>901</v>
      </c>
      <c r="BF537" s="179" t="s">
        <v>901</v>
      </c>
      <c r="BG537" s="179" t="s">
        <v>901</v>
      </c>
      <c r="BH537" s="179" t="s">
        <v>901</v>
      </c>
      <c r="BI537" s="179" t="s">
        <v>901</v>
      </c>
      <c r="BJ537" s="179" t="s">
        <v>901</v>
      </c>
      <c r="BK537" s="179" t="s">
        <v>901</v>
      </c>
      <c r="BL537" s="179" t="s">
        <v>901</v>
      </c>
      <c r="BM537" s="179" t="s">
        <v>901</v>
      </c>
      <c r="BN537" s="179" t="s">
        <v>2111</v>
      </c>
      <c r="BO537" s="180">
        <v>2985</v>
      </c>
    </row>
    <row r="538" spans="52:67" ht="25.5">
      <c r="AZ538" s="179" t="s">
        <v>409</v>
      </c>
      <c r="BA538" s="179" t="s">
        <v>2470</v>
      </c>
      <c r="BB538" s="179" t="s">
        <v>901</v>
      </c>
      <c r="BC538" s="179" t="s">
        <v>2471</v>
      </c>
      <c r="BD538" s="179" t="s">
        <v>2472</v>
      </c>
      <c r="BE538" s="179" t="s">
        <v>2473</v>
      </c>
      <c r="BF538" s="179" t="s">
        <v>901</v>
      </c>
      <c r="BG538" s="179" t="s">
        <v>901</v>
      </c>
      <c r="BH538" s="179" t="s">
        <v>901</v>
      </c>
      <c r="BI538" s="179" t="s">
        <v>901</v>
      </c>
      <c r="BJ538" s="179" t="s">
        <v>901</v>
      </c>
      <c r="BK538" s="179" t="s">
        <v>901</v>
      </c>
      <c r="BL538" s="179" t="s">
        <v>901</v>
      </c>
      <c r="BM538" s="179" t="s">
        <v>901</v>
      </c>
      <c r="BN538" s="179" t="s">
        <v>2112</v>
      </c>
      <c r="BO538" s="180">
        <v>4356</v>
      </c>
    </row>
    <row r="539" spans="52:67" ht="51">
      <c r="AZ539" s="179" t="s">
        <v>410</v>
      </c>
      <c r="BA539" s="179" t="s">
        <v>410</v>
      </c>
      <c r="BB539" s="179" t="s">
        <v>901</v>
      </c>
      <c r="BC539" s="179" t="s">
        <v>2474</v>
      </c>
      <c r="BD539" s="179" t="s">
        <v>2475</v>
      </c>
      <c r="BE539" s="179" t="s">
        <v>2476</v>
      </c>
      <c r="BF539" s="179" t="s">
        <v>901</v>
      </c>
      <c r="BG539" s="179" t="s">
        <v>901</v>
      </c>
      <c r="BH539" s="179" t="s">
        <v>901</v>
      </c>
      <c r="BI539" s="179" t="s">
        <v>901</v>
      </c>
      <c r="BJ539" s="179" t="s">
        <v>901</v>
      </c>
      <c r="BK539" s="179" t="s">
        <v>901</v>
      </c>
      <c r="BL539" s="179" t="s">
        <v>901</v>
      </c>
      <c r="BM539" s="179" t="s">
        <v>901</v>
      </c>
      <c r="BN539" s="179" t="s">
        <v>2113</v>
      </c>
      <c r="BO539" s="180">
        <v>6458</v>
      </c>
    </row>
    <row r="540" spans="52:67" ht="51">
      <c r="AZ540" s="179" t="s">
        <v>411</v>
      </c>
      <c r="BA540" s="179" t="s">
        <v>4383</v>
      </c>
      <c r="BB540" s="179" t="s">
        <v>901</v>
      </c>
      <c r="BC540" s="179" t="s">
        <v>2114</v>
      </c>
      <c r="BD540" s="179" t="s">
        <v>2115</v>
      </c>
      <c r="BE540" s="179" t="s">
        <v>2116</v>
      </c>
      <c r="BF540" s="179" t="s">
        <v>901</v>
      </c>
      <c r="BG540" s="179" t="s">
        <v>901</v>
      </c>
      <c r="BH540" s="179" t="s">
        <v>901</v>
      </c>
      <c r="BI540" s="179" t="s">
        <v>901</v>
      </c>
      <c r="BJ540" s="179" t="s">
        <v>901</v>
      </c>
      <c r="BK540" s="179" t="s">
        <v>901</v>
      </c>
      <c r="BL540" s="179" t="s">
        <v>901</v>
      </c>
      <c r="BM540" s="179" t="s">
        <v>2117</v>
      </c>
      <c r="BN540" s="179" t="s">
        <v>2118</v>
      </c>
      <c r="BO540" s="180">
        <v>30313</v>
      </c>
    </row>
    <row r="541" spans="52:67" ht="38.25">
      <c r="AZ541" s="179" t="s">
        <v>412</v>
      </c>
      <c r="BA541" s="179" t="s">
        <v>2477</v>
      </c>
      <c r="BB541" s="179" t="s">
        <v>901</v>
      </c>
      <c r="BC541" s="179" t="s">
        <v>2478</v>
      </c>
      <c r="BD541" s="179" t="s">
        <v>2479</v>
      </c>
      <c r="BE541" s="179" t="s">
        <v>2480</v>
      </c>
      <c r="BF541" s="179" t="s">
        <v>2480</v>
      </c>
      <c r="BG541" s="179" t="s">
        <v>901</v>
      </c>
      <c r="BH541" s="179" t="s">
        <v>901</v>
      </c>
      <c r="BI541" s="179" t="s">
        <v>901</v>
      </c>
      <c r="BJ541" s="179" t="s">
        <v>901</v>
      </c>
      <c r="BK541" s="179" t="s">
        <v>901</v>
      </c>
      <c r="BL541" s="179" t="s">
        <v>901</v>
      </c>
      <c r="BM541" s="179" t="s">
        <v>901</v>
      </c>
      <c r="BN541" s="179" t="s">
        <v>2119</v>
      </c>
      <c r="BO541" s="180">
        <v>29511</v>
      </c>
    </row>
    <row r="542" spans="52:67" ht="38.25">
      <c r="AZ542" s="179" t="s">
        <v>413</v>
      </c>
      <c r="BA542" s="179" t="s">
        <v>4384</v>
      </c>
      <c r="BB542" s="179" t="s">
        <v>979</v>
      </c>
      <c r="BC542" s="179" t="s">
        <v>2481</v>
      </c>
      <c r="BD542" s="179" t="s">
        <v>2482</v>
      </c>
      <c r="BE542" s="179" t="s">
        <v>901</v>
      </c>
      <c r="BF542" s="179" t="s">
        <v>901</v>
      </c>
      <c r="BG542" s="179" t="s">
        <v>901</v>
      </c>
      <c r="BH542" s="179" t="s">
        <v>901</v>
      </c>
      <c r="BI542" s="179" t="s">
        <v>901</v>
      </c>
      <c r="BJ542" s="179" t="s">
        <v>901</v>
      </c>
      <c r="BK542" s="179" t="s">
        <v>901</v>
      </c>
      <c r="BL542" s="179" t="s">
        <v>901</v>
      </c>
      <c r="BM542" s="179" t="s">
        <v>901</v>
      </c>
      <c r="BN542" s="179" t="s">
        <v>2120</v>
      </c>
      <c r="BO542" s="180">
        <v>65731</v>
      </c>
    </row>
    <row r="543" spans="52:67" ht="25.5">
      <c r="AZ543" s="179" t="s">
        <v>414</v>
      </c>
      <c r="BA543" s="179" t="s">
        <v>414</v>
      </c>
      <c r="BB543" s="179" t="s">
        <v>901</v>
      </c>
      <c r="BC543" s="179" t="s">
        <v>2483</v>
      </c>
      <c r="BD543" s="179" t="s">
        <v>2484</v>
      </c>
      <c r="BE543" s="179" t="s">
        <v>901</v>
      </c>
      <c r="BF543" s="179" t="s">
        <v>901</v>
      </c>
      <c r="BG543" s="179" t="s">
        <v>901</v>
      </c>
      <c r="BH543" s="179" t="s">
        <v>901</v>
      </c>
      <c r="BI543" s="179" t="s">
        <v>901</v>
      </c>
      <c r="BJ543" s="179" t="s">
        <v>901</v>
      </c>
      <c r="BK543" s="179" t="s">
        <v>901</v>
      </c>
      <c r="BL543" s="179" t="s">
        <v>901</v>
      </c>
      <c r="BM543" s="179" t="s">
        <v>901</v>
      </c>
      <c r="BN543" s="179" t="s">
        <v>2121</v>
      </c>
      <c r="BO543" s="180">
        <v>6216</v>
      </c>
    </row>
    <row r="544" spans="52:67" ht="38.25">
      <c r="AZ544" s="179" t="s">
        <v>415</v>
      </c>
      <c r="BA544" s="179" t="s">
        <v>2485</v>
      </c>
      <c r="BB544" s="179" t="s">
        <v>901</v>
      </c>
      <c r="BC544" s="179" t="s">
        <v>2486</v>
      </c>
      <c r="BD544" s="179" t="s">
        <v>2487</v>
      </c>
      <c r="BE544" s="179" t="s">
        <v>2488</v>
      </c>
      <c r="BF544" s="179" t="s">
        <v>901</v>
      </c>
      <c r="BG544" s="179" t="s">
        <v>901</v>
      </c>
      <c r="BH544" s="179" t="s">
        <v>901</v>
      </c>
      <c r="BI544" s="179" t="s">
        <v>901</v>
      </c>
      <c r="BJ544" s="179" t="s">
        <v>901</v>
      </c>
      <c r="BK544" s="179" t="s">
        <v>901</v>
      </c>
      <c r="BL544" s="179" t="s">
        <v>901</v>
      </c>
      <c r="BM544" s="179" t="s">
        <v>901</v>
      </c>
      <c r="BN544" s="179" t="s">
        <v>2122</v>
      </c>
      <c r="BO544" s="180">
        <v>5231</v>
      </c>
    </row>
    <row r="545" spans="52:67" ht="25.5">
      <c r="AZ545" s="179" t="s">
        <v>416</v>
      </c>
      <c r="BA545" s="179" t="s">
        <v>2489</v>
      </c>
      <c r="BB545" s="179" t="s">
        <v>901</v>
      </c>
      <c r="BC545" s="179" t="s">
        <v>2490</v>
      </c>
      <c r="BD545" s="179" t="s">
        <v>2491</v>
      </c>
      <c r="BE545" s="179" t="s">
        <v>2492</v>
      </c>
      <c r="BF545" s="179" t="s">
        <v>2492</v>
      </c>
      <c r="BG545" s="179" t="s">
        <v>901</v>
      </c>
      <c r="BH545" s="179" t="s">
        <v>901</v>
      </c>
      <c r="BI545" s="179" t="s">
        <v>901</v>
      </c>
      <c r="BJ545" s="179" t="s">
        <v>901</v>
      </c>
      <c r="BK545" s="179" t="s">
        <v>901</v>
      </c>
      <c r="BL545" s="179" t="s">
        <v>901</v>
      </c>
      <c r="BM545" s="179" t="s">
        <v>901</v>
      </c>
      <c r="BN545" s="179" t="s">
        <v>2123</v>
      </c>
      <c r="BO545" s="180">
        <v>17466</v>
      </c>
    </row>
    <row r="546" spans="52:67" ht="25.5">
      <c r="AZ546" s="179" t="s">
        <v>417</v>
      </c>
      <c r="BA546" s="179" t="s">
        <v>417</v>
      </c>
      <c r="BB546" s="179" t="s">
        <v>901</v>
      </c>
      <c r="BC546" s="179" t="s">
        <v>2493</v>
      </c>
      <c r="BD546" s="179" t="s">
        <v>2494</v>
      </c>
      <c r="BE546" s="179" t="s">
        <v>2495</v>
      </c>
      <c r="BF546" s="179" t="s">
        <v>901</v>
      </c>
      <c r="BG546" s="179" t="s">
        <v>901</v>
      </c>
      <c r="BH546" s="179" t="s">
        <v>901</v>
      </c>
      <c r="BI546" s="179" t="s">
        <v>901</v>
      </c>
      <c r="BJ546" s="179" t="s">
        <v>901</v>
      </c>
      <c r="BK546" s="179" t="s">
        <v>901</v>
      </c>
      <c r="BL546" s="179" t="s">
        <v>901</v>
      </c>
      <c r="BM546" s="179" t="s">
        <v>901</v>
      </c>
      <c r="BN546" s="179" t="s">
        <v>2124</v>
      </c>
      <c r="BO546" s="180">
        <v>5831</v>
      </c>
    </row>
    <row r="547" spans="52:67" ht="51">
      <c r="AZ547" s="179" t="s">
        <v>418</v>
      </c>
      <c r="BA547" s="179" t="s">
        <v>4385</v>
      </c>
      <c r="BB547" s="179" t="s">
        <v>901</v>
      </c>
      <c r="BC547" s="179" t="s">
        <v>2125</v>
      </c>
      <c r="BD547" s="179" t="s">
        <v>2496</v>
      </c>
      <c r="BE547" s="179" t="s">
        <v>901</v>
      </c>
      <c r="BF547" s="179" t="s">
        <v>901</v>
      </c>
      <c r="BG547" s="179" t="s">
        <v>901</v>
      </c>
      <c r="BH547" s="179" t="s">
        <v>901</v>
      </c>
      <c r="BI547" s="179" t="s">
        <v>901</v>
      </c>
      <c r="BJ547" s="179" t="s">
        <v>901</v>
      </c>
      <c r="BK547" s="179" t="s">
        <v>901</v>
      </c>
      <c r="BL547" s="179" t="s">
        <v>901</v>
      </c>
      <c r="BM547" s="179" t="s">
        <v>901</v>
      </c>
      <c r="BN547" s="179" t="s">
        <v>2126</v>
      </c>
      <c r="BO547" s="180">
        <v>4890</v>
      </c>
    </row>
    <row r="548" spans="52:67" ht="25.5">
      <c r="AZ548" s="179" t="s">
        <v>419</v>
      </c>
      <c r="BA548" s="179" t="s">
        <v>419</v>
      </c>
      <c r="BB548" s="179" t="s">
        <v>901</v>
      </c>
      <c r="BC548" s="179" t="s">
        <v>2497</v>
      </c>
      <c r="BD548" s="179" t="s">
        <v>2498</v>
      </c>
      <c r="BE548" s="179" t="s">
        <v>2499</v>
      </c>
      <c r="BF548" s="179" t="s">
        <v>901</v>
      </c>
      <c r="BG548" s="179" t="s">
        <v>901</v>
      </c>
      <c r="BH548" s="179" t="s">
        <v>901</v>
      </c>
      <c r="BI548" s="179" t="s">
        <v>901</v>
      </c>
      <c r="BJ548" s="179" t="s">
        <v>901</v>
      </c>
      <c r="BK548" s="179" t="s">
        <v>901</v>
      </c>
      <c r="BL548" s="179" t="s">
        <v>901</v>
      </c>
      <c r="BM548" s="179" t="s">
        <v>901</v>
      </c>
      <c r="BN548" s="179" t="s">
        <v>1456</v>
      </c>
      <c r="BO548" s="180">
        <v>7784</v>
      </c>
    </row>
    <row r="549" spans="52:67" ht="25.5">
      <c r="AZ549" s="179" t="s">
        <v>420</v>
      </c>
      <c r="BA549" s="179" t="s">
        <v>420</v>
      </c>
      <c r="BB549" s="179" t="s">
        <v>901</v>
      </c>
      <c r="BC549" s="179" t="s">
        <v>2500</v>
      </c>
      <c r="BD549" s="179" t="s">
        <v>2501</v>
      </c>
      <c r="BE549" s="179" t="s">
        <v>2502</v>
      </c>
      <c r="BF549" s="179" t="s">
        <v>901</v>
      </c>
      <c r="BG549" s="179" t="s">
        <v>901</v>
      </c>
      <c r="BH549" s="179" t="s">
        <v>901</v>
      </c>
      <c r="BI549" s="179" t="s">
        <v>901</v>
      </c>
      <c r="BJ549" s="179" t="s">
        <v>901</v>
      </c>
      <c r="BK549" s="179" t="s">
        <v>901</v>
      </c>
      <c r="BL549" s="179" t="s">
        <v>901</v>
      </c>
      <c r="BM549" s="179" t="s">
        <v>901</v>
      </c>
      <c r="BN549" s="179" t="s">
        <v>1457</v>
      </c>
      <c r="BO549" s="180">
        <v>1600</v>
      </c>
    </row>
    <row r="550" spans="52:67" ht="25.5">
      <c r="AZ550" s="179" t="s">
        <v>421</v>
      </c>
      <c r="BA550" s="179" t="s">
        <v>4386</v>
      </c>
      <c r="BB550" s="179" t="s">
        <v>901</v>
      </c>
      <c r="BC550" s="179" t="s">
        <v>2503</v>
      </c>
      <c r="BD550" s="179" t="s">
        <v>2504</v>
      </c>
      <c r="BE550" s="179" t="s">
        <v>2505</v>
      </c>
      <c r="BF550" s="179" t="s">
        <v>901</v>
      </c>
      <c r="BG550" s="179" t="s">
        <v>901</v>
      </c>
      <c r="BH550" s="179" t="s">
        <v>901</v>
      </c>
      <c r="BI550" s="179" t="s">
        <v>901</v>
      </c>
      <c r="BJ550" s="179" t="s">
        <v>901</v>
      </c>
      <c r="BK550" s="179" t="s">
        <v>901</v>
      </c>
      <c r="BL550" s="179" t="s">
        <v>901</v>
      </c>
      <c r="BM550" s="179" t="s">
        <v>901</v>
      </c>
      <c r="BN550" s="179" t="s">
        <v>1458</v>
      </c>
      <c r="BO550" s="180">
        <v>6560</v>
      </c>
    </row>
    <row r="551" spans="52:67" ht="38.25">
      <c r="AZ551" s="179" t="s">
        <v>422</v>
      </c>
      <c r="BA551" s="179" t="s">
        <v>2506</v>
      </c>
      <c r="BB551" s="179" t="s">
        <v>901</v>
      </c>
      <c r="BC551" s="179" t="s">
        <v>1459</v>
      </c>
      <c r="BD551" s="179" t="s">
        <v>2507</v>
      </c>
      <c r="BE551" s="179" t="s">
        <v>2508</v>
      </c>
      <c r="BF551" s="179" t="s">
        <v>901</v>
      </c>
      <c r="BG551" s="179" t="s">
        <v>901</v>
      </c>
      <c r="BH551" s="179" t="s">
        <v>901</v>
      </c>
      <c r="BI551" s="179" t="s">
        <v>901</v>
      </c>
      <c r="BJ551" s="179" t="s">
        <v>901</v>
      </c>
      <c r="BK551" s="179" t="s">
        <v>901</v>
      </c>
      <c r="BL551" s="179" t="s">
        <v>901</v>
      </c>
      <c r="BM551" s="179" t="s">
        <v>901</v>
      </c>
      <c r="BN551" s="179" t="s">
        <v>2509</v>
      </c>
      <c r="BO551" s="180">
        <v>10706</v>
      </c>
    </row>
    <row r="552" spans="52:67" ht="38.25">
      <c r="AZ552" s="179" t="s">
        <v>423</v>
      </c>
      <c r="BA552" s="179" t="s">
        <v>4387</v>
      </c>
      <c r="BB552" s="179" t="s">
        <v>901</v>
      </c>
      <c r="BC552" s="179" t="s">
        <v>2510</v>
      </c>
      <c r="BD552" s="179" t="s">
        <v>2511</v>
      </c>
      <c r="BE552" s="179" t="s">
        <v>901</v>
      </c>
      <c r="BF552" s="179" t="s">
        <v>901</v>
      </c>
      <c r="BG552" s="179" t="s">
        <v>901</v>
      </c>
      <c r="BH552" s="179" t="s">
        <v>901</v>
      </c>
      <c r="BI552" s="179" t="s">
        <v>901</v>
      </c>
      <c r="BJ552" s="179" t="s">
        <v>901</v>
      </c>
      <c r="BK552" s="179" t="s">
        <v>901</v>
      </c>
      <c r="BL552" s="179" t="s">
        <v>901</v>
      </c>
      <c r="BM552" s="179" t="s">
        <v>901</v>
      </c>
      <c r="BN552" s="179" t="s">
        <v>1460</v>
      </c>
      <c r="BO552" s="180">
        <v>12459</v>
      </c>
    </row>
    <row r="553" spans="52:67" ht="38.25">
      <c r="AZ553" s="179" t="s">
        <v>424</v>
      </c>
      <c r="BA553" s="179" t="s">
        <v>2512</v>
      </c>
      <c r="BB553" s="179" t="s">
        <v>980</v>
      </c>
      <c r="BC553" s="179" t="s">
        <v>2513</v>
      </c>
      <c r="BD553" s="179" t="s">
        <v>2514</v>
      </c>
      <c r="BE553" s="179" t="s">
        <v>2515</v>
      </c>
      <c r="BF553" s="179" t="s">
        <v>4843</v>
      </c>
      <c r="BG553" s="179" t="s">
        <v>901</v>
      </c>
      <c r="BH553" s="179" t="s">
        <v>901</v>
      </c>
      <c r="BI553" s="179" t="s">
        <v>901</v>
      </c>
      <c r="BJ553" s="179" t="s">
        <v>901</v>
      </c>
      <c r="BK553" s="179" t="s">
        <v>901</v>
      </c>
      <c r="BL553" s="179" t="s">
        <v>901</v>
      </c>
      <c r="BM553" s="179" t="s">
        <v>901</v>
      </c>
      <c r="BN553" s="179" t="s">
        <v>1461</v>
      </c>
      <c r="BO553" s="180">
        <v>72887</v>
      </c>
    </row>
    <row r="554" spans="52:67" ht="25.5">
      <c r="AZ554" s="179" t="s">
        <v>425</v>
      </c>
      <c r="BA554" s="179" t="s">
        <v>425</v>
      </c>
      <c r="BB554" s="179" t="s">
        <v>901</v>
      </c>
      <c r="BC554" s="179" t="s">
        <v>4844</v>
      </c>
      <c r="BD554" s="179" t="s">
        <v>4845</v>
      </c>
      <c r="BE554" s="179" t="s">
        <v>901</v>
      </c>
      <c r="BF554" s="179" t="s">
        <v>901</v>
      </c>
      <c r="BG554" s="179" t="s">
        <v>901</v>
      </c>
      <c r="BH554" s="179" t="s">
        <v>901</v>
      </c>
      <c r="BI554" s="179" t="s">
        <v>901</v>
      </c>
      <c r="BJ554" s="179" t="s">
        <v>901</v>
      </c>
      <c r="BK554" s="179" t="s">
        <v>901</v>
      </c>
      <c r="BL554" s="179" t="s">
        <v>901</v>
      </c>
      <c r="BM554" s="179" t="s">
        <v>901</v>
      </c>
      <c r="BN554" s="179" t="s">
        <v>1462</v>
      </c>
      <c r="BO554" s="180">
        <v>75184</v>
      </c>
    </row>
    <row r="555" spans="52:67" ht="38.25">
      <c r="AZ555" s="179" t="s">
        <v>426</v>
      </c>
      <c r="BA555" s="179" t="s">
        <v>4388</v>
      </c>
      <c r="BB555" s="179" t="s">
        <v>901</v>
      </c>
      <c r="BC555" s="179" t="s">
        <v>1463</v>
      </c>
      <c r="BD555" s="179" t="s">
        <v>4846</v>
      </c>
      <c r="BE555" s="179" t="s">
        <v>1464</v>
      </c>
      <c r="BF555" s="179" t="s">
        <v>901</v>
      </c>
      <c r="BG555" s="179" t="s">
        <v>901</v>
      </c>
      <c r="BH555" s="179" t="s">
        <v>901</v>
      </c>
      <c r="BI555" s="179" t="s">
        <v>901</v>
      </c>
      <c r="BJ555" s="179" t="s">
        <v>901</v>
      </c>
      <c r="BK555" s="179" t="s">
        <v>901</v>
      </c>
      <c r="BL555" s="179" t="s">
        <v>901</v>
      </c>
      <c r="BM555" s="179" t="s">
        <v>901</v>
      </c>
      <c r="BN555" s="179" t="s">
        <v>1465</v>
      </c>
      <c r="BO555" s="180">
        <v>18943</v>
      </c>
    </row>
    <row r="556" spans="52:67" ht="38.25">
      <c r="AZ556" s="179" t="s">
        <v>427</v>
      </c>
      <c r="BA556" s="179" t="s">
        <v>427</v>
      </c>
      <c r="BB556" s="179" t="s">
        <v>901</v>
      </c>
      <c r="BC556" s="179" t="s">
        <v>4847</v>
      </c>
      <c r="BD556" s="179" t="s">
        <v>4848</v>
      </c>
      <c r="BE556" s="179" t="s">
        <v>901</v>
      </c>
      <c r="BF556" s="179" t="s">
        <v>901</v>
      </c>
      <c r="BG556" s="179" t="s">
        <v>901</v>
      </c>
      <c r="BH556" s="179" t="s">
        <v>901</v>
      </c>
      <c r="BI556" s="179" t="s">
        <v>901</v>
      </c>
      <c r="BJ556" s="179" t="s">
        <v>901</v>
      </c>
      <c r="BK556" s="179" t="s">
        <v>901</v>
      </c>
      <c r="BL556" s="179" t="s">
        <v>901</v>
      </c>
      <c r="BM556" s="179" t="s">
        <v>901</v>
      </c>
      <c r="BN556" s="179" t="s">
        <v>1466</v>
      </c>
      <c r="BO556" s="180">
        <v>17895</v>
      </c>
    </row>
    <row r="557" spans="52:67" ht="51">
      <c r="AZ557" s="179" t="s">
        <v>428</v>
      </c>
      <c r="BA557" s="179" t="s">
        <v>4389</v>
      </c>
      <c r="BB557" s="179" t="s">
        <v>901</v>
      </c>
      <c r="BC557" s="179" t="s">
        <v>4849</v>
      </c>
      <c r="BD557" s="179" t="s">
        <v>4850</v>
      </c>
      <c r="BE557" s="179" t="s">
        <v>901</v>
      </c>
      <c r="BF557" s="179" t="s">
        <v>901</v>
      </c>
      <c r="BG557" s="179" t="s">
        <v>901</v>
      </c>
      <c r="BH557" s="179" t="s">
        <v>901</v>
      </c>
      <c r="BI557" s="179" t="s">
        <v>901</v>
      </c>
      <c r="BJ557" s="179" t="s">
        <v>901</v>
      </c>
      <c r="BK557" s="179" t="s">
        <v>901</v>
      </c>
      <c r="BL557" s="179" t="s">
        <v>901</v>
      </c>
      <c r="BM557" s="179" t="s">
        <v>901</v>
      </c>
      <c r="BN557" s="179" t="s">
        <v>1467</v>
      </c>
      <c r="BO557" s="180">
        <v>20569</v>
      </c>
    </row>
    <row r="558" spans="52:67" ht="25.5">
      <c r="AZ558" s="179" t="s">
        <v>429</v>
      </c>
      <c r="BA558" s="179" t="s">
        <v>4390</v>
      </c>
      <c r="BB558" s="179" t="s">
        <v>981</v>
      </c>
      <c r="BC558" s="179" t="s">
        <v>4851</v>
      </c>
      <c r="BD558" s="179" t="s">
        <v>4852</v>
      </c>
      <c r="BE558" s="179" t="s">
        <v>901</v>
      </c>
      <c r="BF558" s="179" t="s">
        <v>901</v>
      </c>
      <c r="BG558" s="179" t="s">
        <v>901</v>
      </c>
      <c r="BH558" s="179" t="s">
        <v>901</v>
      </c>
      <c r="BI558" s="179" t="s">
        <v>901</v>
      </c>
      <c r="BJ558" s="179" t="s">
        <v>901</v>
      </c>
      <c r="BK558" s="179" t="s">
        <v>901</v>
      </c>
      <c r="BL558" s="179" t="s">
        <v>901</v>
      </c>
      <c r="BM558" s="179" t="s">
        <v>901</v>
      </c>
      <c r="BN558" s="179" t="s">
        <v>1468</v>
      </c>
      <c r="BO558" s="180">
        <v>14854</v>
      </c>
    </row>
    <row r="559" spans="52:67" ht="38.25">
      <c r="AZ559" s="179" t="s">
        <v>430</v>
      </c>
      <c r="BA559" s="179" t="s">
        <v>4853</v>
      </c>
      <c r="BB559" s="179" t="s">
        <v>901</v>
      </c>
      <c r="BC559" s="179" t="s">
        <v>4854</v>
      </c>
      <c r="BD559" s="179" t="s">
        <v>4855</v>
      </c>
      <c r="BE559" s="179" t="s">
        <v>4856</v>
      </c>
      <c r="BF559" s="179" t="s">
        <v>1469</v>
      </c>
      <c r="BG559" s="179" t="s">
        <v>901</v>
      </c>
      <c r="BH559" s="179" t="s">
        <v>901</v>
      </c>
      <c r="BI559" s="179" t="s">
        <v>901</v>
      </c>
      <c r="BJ559" s="179" t="s">
        <v>901</v>
      </c>
      <c r="BK559" s="179" t="s">
        <v>901</v>
      </c>
      <c r="BL559" s="179" t="s">
        <v>901</v>
      </c>
      <c r="BM559" s="179" t="s">
        <v>901</v>
      </c>
      <c r="BN559" s="179" t="s">
        <v>1470</v>
      </c>
      <c r="BO559" s="180">
        <v>8462</v>
      </c>
    </row>
    <row r="560" spans="52:67" ht="51">
      <c r="AZ560" s="179" t="s">
        <v>431</v>
      </c>
      <c r="BA560" s="179" t="s">
        <v>4857</v>
      </c>
      <c r="BB560" s="179" t="s">
        <v>901</v>
      </c>
      <c r="BC560" s="179" t="s">
        <v>4858</v>
      </c>
      <c r="BD560" s="179" t="s">
        <v>4859</v>
      </c>
      <c r="BE560" s="179" t="s">
        <v>901</v>
      </c>
      <c r="BF560" s="179" t="s">
        <v>901</v>
      </c>
      <c r="BG560" s="179" t="s">
        <v>901</v>
      </c>
      <c r="BH560" s="179" t="s">
        <v>901</v>
      </c>
      <c r="BI560" s="179" t="s">
        <v>901</v>
      </c>
      <c r="BJ560" s="179" t="s">
        <v>901</v>
      </c>
      <c r="BK560" s="179" t="s">
        <v>901</v>
      </c>
      <c r="BL560" s="179" t="s">
        <v>901</v>
      </c>
      <c r="BM560" s="179" t="s">
        <v>901</v>
      </c>
      <c r="BN560" s="179" t="s">
        <v>1471</v>
      </c>
      <c r="BO560" s="180">
        <v>2165</v>
      </c>
    </row>
    <row r="561" spans="52:67" ht="25.5">
      <c r="AZ561" s="179" t="s">
        <v>432</v>
      </c>
      <c r="BA561" s="179" t="s">
        <v>4391</v>
      </c>
      <c r="BB561" s="179" t="s">
        <v>982</v>
      </c>
      <c r="BC561" s="179" t="s">
        <v>4860</v>
      </c>
      <c r="BD561" s="179" t="s">
        <v>4861</v>
      </c>
      <c r="BE561" s="179" t="s">
        <v>4862</v>
      </c>
      <c r="BF561" s="179" t="s">
        <v>901</v>
      </c>
      <c r="BG561" s="179" t="s">
        <v>901</v>
      </c>
      <c r="BH561" s="179" t="s">
        <v>901</v>
      </c>
      <c r="BI561" s="179" t="s">
        <v>901</v>
      </c>
      <c r="BJ561" s="179" t="s">
        <v>901</v>
      </c>
      <c r="BK561" s="179" t="s">
        <v>901</v>
      </c>
      <c r="BL561" s="179" t="s">
        <v>901</v>
      </c>
      <c r="BM561" s="179" t="s">
        <v>901</v>
      </c>
      <c r="BN561" s="179" t="s">
        <v>1472</v>
      </c>
      <c r="BO561" s="180">
        <v>1946</v>
      </c>
    </row>
    <row r="562" spans="52:67" ht="38.25">
      <c r="AZ562" s="179" t="s">
        <v>433</v>
      </c>
      <c r="BA562" s="179" t="s">
        <v>4392</v>
      </c>
      <c r="BB562" s="179" t="s">
        <v>983</v>
      </c>
      <c r="BC562" s="179" t="s">
        <v>4863</v>
      </c>
      <c r="BD562" s="179" t="s">
        <v>4864</v>
      </c>
      <c r="BE562" s="179" t="s">
        <v>4865</v>
      </c>
      <c r="BF562" s="179" t="s">
        <v>901</v>
      </c>
      <c r="BG562" s="179" t="s">
        <v>901</v>
      </c>
      <c r="BH562" s="179" t="s">
        <v>901</v>
      </c>
      <c r="BI562" s="179" t="s">
        <v>901</v>
      </c>
      <c r="BJ562" s="179" t="s">
        <v>901</v>
      </c>
      <c r="BK562" s="179" t="s">
        <v>901</v>
      </c>
      <c r="BL562" s="179" t="s">
        <v>901</v>
      </c>
      <c r="BM562" s="179" t="s">
        <v>901</v>
      </c>
      <c r="BN562" s="179" t="s">
        <v>1473</v>
      </c>
      <c r="BO562" s="180">
        <v>97119</v>
      </c>
    </row>
    <row r="563" spans="52:67" ht="38.25">
      <c r="AZ563" s="179" t="s">
        <v>434</v>
      </c>
      <c r="BA563" s="179" t="s">
        <v>4393</v>
      </c>
      <c r="BB563" s="179" t="s">
        <v>901</v>
      </c>
      <c r="BC563" s="179" t="s">
        <v>4866</v>
      </c>
      <c r="BD563" s="179" t="s">
        <v>1474</v>
      </c>
      <c r="BE563" s="179" t="s">
        <v>4867</v>
      </c>
      <c r="BF563" s="179" t="s">
        <v>1475</v>
      </c>
      <c r="BG563" s="179" t="s">
        <v>901</v>
      </c>
      <c r="BH563" s="179" t="s">
        <v>901</v>
      </c>
      <c r="BI563" s="179" t="s">
        <v>901</v>
      </c>
      <c r="BJ563" s="179" t="s">
        <v>901</v>
      </c>
      <c r="BK563" s="179" t="s">
        <v>901</v>
      </c>
      <c r="BL563" s="179" t="s">
        <v>901</v>
      </c>
      <c r="BM563" s="179" t="s">
        <v>901</v>
      </c>
      <c r="BN563" s="179" t="s">
        <v>1476</v>
      </c>
      <c r="BO563" s="180">
        <v>5163</v>
      </c>
    </row>
    <row r="564" spans="52:67" ht="25.5">
      <c r="AZ564" s="179" t="s">
        <v>435</v>
      </c>
      <c r="BA564" s="179" t="s">
        <v>4394</v>
      </c>
      <c r="BB564" s="179" t="s">
        <v>901</v>
      </c>
      <c r="BC564" s="179" t="s">
        <v>4868</v>
      </c>
      <c r="BD564" s="179" t="s">
        <v>4869</v>
      </c>
      <c r="BE564" s="179" t="s">
        <v>901</v>
      </c>
      <c r="BF564" s="179" t="s">
        <v>901</v>
      </c>
      <c r="BG564" s="179" t="s">
        <v>901</v>
      </c>
      <c r="BH564" s="179" t="s">
        <v>901</v>
      </c>
      <c r="BI564" s="179" t="s">
        <v>901</v>
      </c>
      <c r="BJ564" s="179" t="s">
        <v>901</v>
      </c>
      <c r="BK564" s="179" t="s">
        <v>901</v>
      </c>
      <c r="BL564" s="179" t="s">
        <v>901</v>
      </c>
      <c r="BM564" s="179" t="s">
        <v>901</v>
      </c>
      <c r="BN564" s="179" t="s">
        <v>1477</v>
      </c>
      <c r="BO564" s="180">
        <v>123708</v>
      </c>
    </row>
    <row r="565" spans="52:67" ht="51">
      <c r="AZ565" s="179" t="s">
        <v>436</v>
      </c>
      <c r="BA565" s="179" t="s">
        <v>4395</v>
      </c>
      <c r="BB565" s="179" t="s">
        <v>984</v>
      </c>
      <c r="BC565" s="179" t="s">
        <v>4870</v>
      </c>
      <c r="BD565" s="179" t="s">
        <v>4871</v>
      </c>
      <c r="BE565" s="179" t="s">
        <v>901</v>
      </c>
      <c r="BF565" s="179" t="s">
        <v>901</v>
      </c>
      <c r="BG565" s="179" t="s">
        <v>901</v>
      </c>
      <c r="BH565" s="179" t="s">
        <v>901</v>
      </c>
      <c r="BI565" s="179" t="s">
        <v>901</v>
      </c>
      <c r="BJ565" s="179" t="s">
        <v>901</v>
      </c>
      <c r="BK565" s="179" t="s">
        <v>901</v>
      </c>
      <c r="BL565" s="179" t="s">
        <v>901</v>
      </c>
      <c r="BM565" s="179" t="s">
        <v>901</v>
      </c>
      <c r="BN565" s="179" t="s">
        <v>1478</v>
      </c>
      <c r="BO565" s="180">
        <v>75110</v>
      </c>
    </row>
    <row r="566" spans="52:67" ht="25.5">
      <c r="AZ566" s="179" t="s">
        <v>437</v>
      </c>
      <c r="BA566" s="179" t="s">
        <v>437</v>
      </c>
      <c r="BB566" s="179" t="s">
        <v>901</v>
      </c>
      <c r="BC566" s="179" t="s">
        <v>4872</v>
      </c>
      <c r="BD566" s="179" t="s">
        <v>4873</v>
      </c>
      <c r="BE566" s="179" t="s">
        <v>4874</v>
      </c>
      <c r="BF566" s="179" t="s">
        <v>901</v>
      </c>
      <c r="BG566" s="179" t="s">
        <v>901</v>
      </c>
      <c r="BH566" s="179" t="s">
        <v>901</v>
      </c>
      <c r="BI566" s="179" t="s">
        <v>901</v>
      </c>
      <c r="BJ566" s="179" t="s">
        <v>901</v>
      </c>
      <c r="BK566" s="179" t="s">
        <v>901</v>
      </c>
      <c r="BL566" s="179" t="s">
        <v>901</v>
      </c>
      <c r="BM566" s="179" t="s">
        <v>901</v>
      </c>
      <c r="BN566" s="179" t="s">
        <v>1479</v>
      </c>
      <c r="BO566" s="180">
        <v>4853</v>
      </c>
    </row>
    <row r="567" spans="52:67" ht="38.25">
      <c r="AZ567" s="179" t="s">
        <v>438</v>
      </c>
      <c r="BA567" s="179" t="s">
        <v>438</v>
      </c>
      <c r="BB567" s="179" t="s">
        <v>901</v>
      </c>
      <c r="BC567" s="179" t="s">
        <v>4875</v>
      </c>
      <c r="BD567" s="179" t="s">
        <v>4876</v>
      </c>
      <c r="BE567" s="179" t="s">
        <v>4877</v>
      </c>
      <c r="BF567" s="179" t="s">
        <v>901</v>
      </c>
      <c r="BG567" s="179" t="s">
        <v>901</v>
      </c>
      <c r="BH567" s="179" t="s">
        <v>901</v>
      </c>
      <c r="BI567" s="179" t="s">
        <v>901</v>
      </c>
      <c r="BJ567" s="179" t="s">
        <v>901</v>
      </c>
      <c r="BK567" s="179" t="s">
        <v>901</v>
      </c>
      <c r="BL567" s="179" t="s">
        <v>901</v>
      </c>
      <c r="BM567" s="179" t="s">
        <v>901</v>
      </c>
      <c r="BN567" s="179" t="s">
        <v>1480</v>
      </c>
      <c r="BO567" s="180">
        <v>9037</v>
      </c>
    </row>
    <row r="568" spans="52:67" ht="25.5">
      <c r="AZ568" s="179" t="s">
        <v>439</v>
      </c>
      <c r="BA568" s="179" t="s">
        <v>4878</v>
      </c>
      <c r="BB568" s="179" t="s">
        <v>901</v>
      </c>
      <c r="BC568" s="179" t="s">
        <v>4879</v>
      </c>
      <c r="BD568" s="179" t="s">
        <v>4880</v>
      </c>
      <c r="BE568" s="179" t="s">
        <v>4881</v>
      </c>
      <c r="BF568" s="179" t="s">
        <v>901</v>
      </c>
      <c r="BG568" s="179" t="s">
        <v>901</v>
      </c>
      <c r="BH568" s="179" t="s">
        <v>901</v>
      </c>
      <c r="BI568" s="179" t="s">
        <v>901</v>
      </c>
      <c r="BJ568" s="179" t="s">
        <v>901</v>
      </c>
      <c r="BK568" s="179" t="s">
        <v>901</v>
      </c>
      <c r="BL568" s="179" t="s">
        <v>901</v>
      </c>
      <c r="BM568" s="179" t="s">
        <v>901</v>
      </c>
      <c r="BN568" s="179" t="s">
        <v>1481</v>
      </c>
      <c r="BO568" s="180">
        <v>5111</v>
      </c>
    </row>
    <row r="569" spans="52:67" ht="38.25">
      <c r="AZ569" s="179" t="s">
        <v>440</v>
      </c>
      <c r="BA569" s="179" t="s">
        <v>440</v>
      </c>
      <c r="BB569" s="179" t="s">
        <v>901</v>
      </c>
      <c r="BC569" s="179" t="s">
        <v>4882</v>
      </c>
      <c r="BD569" s="179" t="s">
        <v>4883</v>
      </c>
      <c r="BE569" s="179" t="s">
        <v>901</v>
      </c>
      <c r="BF569" s="179" t="s">
        <v>901</v>
      </c>
      <c r="BG569" s="179" t="s">
        <v>901</v>
      </c>
      <c r="BH569" s="179" t="s">
        <v>901</v>
      </c>
      <c r="BI569" s="179" t="s">
        <v>901</v>
      </c>
      <c r="BJ569" s="179" t="s">
        <v>901</v>
      </c>
      <c r="BK569" s="179" t="s">
        <v>901</v>
      </c>
      <c r="BL569" s="179" t="s">
        <v>901</v>
      </c>
      <c r="BM569" s="179" t="s">
        <v>901</v>
      </c>
      <c r="BN569" s="179" t="s">
        <v>1482</v>
      </c>
      <c r="BO569" s="180">
        <v>8874</v>
      </c>
    </row>
    <row r="570" spans="52:67" ht="25.5">
      <c r="AZ570" s="179" t="s">
        <v>441</v>
      </c>
      <c r="BA570" s="179" t="s">
        <v>4884</v>
      </c>
      <c r="BB570" s="179" t="s">
        <v>901</v>
      </c>
      <c r="BC570" s="179" t="s">
        <v>4885</v>
      </c>
      <c r="BD570" s="179" t="s">
        <v>4886</v>
      </c>
      <c r="BE570" s="179" t="s">
        <v>4887</v>
      </c>
      <c r="BF570" s="179" t="s">
        <v>901</v>
      </c>
      <c r="BG570" s="179" t="s">
        <v>901</v>
      </c>
      <c r="BH570" s="179" t="s">
        <v>901</v>
      </c>
      <c r="BI570" s="179" t="s">
        <v>901</v>
      </c>
      <c r="BJ570" s="179" t="s">
        <v>901</v>
      </c>
      <c r="BK570" s="179" t="s">
        <v>901</v>
      </c>
      <c r="BL570" s="179" t="s">
        <v>901</v>
      </c>
      <c r="BM570" s="179" t="s">
        <v>901</v>
      </c>
      <c r="BN570" s="179" t="s">
        <v>1483</v>
      </c>
      <c r="BO570" s="180">
        <v>17176</v>
      </c>
    </row>
    <row r="571" spans="52:67" ht="38.25">
      <c r="AZ571" s="179" t="s">
        <v>442</v>
      </c>
      <c r="BA571" s="179" t="s">
        <v>442</v>
      </c>
      <c r="BB571" s="179" t="s">
        <v>901</v>
      </c>
      <c r="BC571" s="179" t="s">
        <v>4888</v>
      </c>
      <c r="BD571" s="179" t="s">
        <v>4889</v>
      </c>
      <c r="BE571" s="179" t="s">
        <v>901</v>
      </c>
      <c r="BF571" s="179" t="s">
        <v>901</v>
      </c>
      <c r="BG571" s="179" t="s">
        <v>901</v>
      </c>
      <c r="BH571" s="179" t="s">
        <v>901</v>
      </c>
      <c r="BI571" s="179" t="s">
        <v>901</v>
      </c>
      <c r="BJ571" s="179" t="s">
        <v>901</v>
      </c>
      <c r="BK571" s="179" t="s">
        <v>901</v>
      </c>
      <c r="BL571" s="179" t="s">
        <v>901</v>
      </c>
      <c r="BM571" s="179" t="s">
        <v>901</v>
      </c>
      <c r="BN571" s="179" t="s">
        <v>1484</v>
      </c>
      <c r="BO571" s="180">
        <v>23568</v>
      </c>
    </row>
    <row r="572" spans="52:67" ht="38.25">
      <c r="AZ572" s="179" t="s">
        <v>443</v>
      </c>
      <c r="BA572" s="179" t="s">
        <v>443</v>
      </c>
      <c r="BB572" s="179" t="s">
        <v>901</v>
      </c>
      <c r="BC572" s="179" t="s">
        <v>4890</v>
      </c>
      <c r="BD572" s="179" t="s">
        <v>4891</v>
      </c>
      <c r="BE572" s="179" t="s">
        <v>4892</v>
      </c>
      <c r="BF572" s="179" t="s">
        <v>901</v>
      </c>
      <c r="BG572" s="179" t="s">
        <v>901</v>
      </c>
      <c r="BH572" s="179" t="s">
        <v>901</v>
      </c>
      <c r="BI572" s="179" t="s">
        <v>901</v>
      </c>
      <c r="BJ572" s="179" t="s">
        <v>901</v>
      </c>
      <c r="BK572" s="179" t="s">
        <v>901</v>
      </c>
      <c r="BL572" s="179" t="s">
        <v>901</v>
      </c>
      <c r="BM572" s="179" t="s">
        <v>901</v>
      </c>
      <c r="BN572" s="179" t="s">
        <v>1485</v>
      </c>
      <c r="BO572" s="180">
        <v>6237</v>
      </c>
    </row>
    <row r="573" spans="52:67" ht="38.25">
      <c r="AZ573" s="179" t="s">
        <v>444</v>
      </c>
      <c r="BA573" s="179" t="s">
        <v>4893</v>
      </c>
      <c r="BB573" s="179" t="s">
        <v>901</v>
      </c>
      <c r="BC573" s="179" t="s">
        <v>4894</v>
      </c>
      <c r="BD573" s="179" t="s">
        <v>4895</v>
      </c>
      <c r="BE573" s="179" t="s">
        <v>901</v>
      </c>
      <c r="BF573" s="179" t="s">
        <v>901</v>
      </c>
      <c r="BG573" s="179" t="s">
        <v>901</v>
      </c>
      <c r="BH573" s="179" t="s">
        <v>901</v>
      </c>
      <c r="BI573" s="179" t="s">
        <v>901</v>
      </c>
      <c r="BJ573" s="179" t="s">
        <v>901</v>
      </c>
      <c r="BK573" s="179" t="s">
        <v>901</v>
      </c>
      <c r="BL573" s="179" t="s">
        <v>901</v>
      </c>
      <c r="BM573" s="179" t="s">
        <v>901</v>
      </c>
      <c r="BN573" s="179" t="s">
        <v>1486</v>
      </c>
      <c r="BO573" s="180">
        <v>3925</v>
      </c>
    </row>
    <row r="574" spans="52:67" ht="38.25">
      <c r="AZ574" s="179" t="s">
        <v>445</v>
      </c>
      <c r="BA574" s="179" t="s">
        <v>4896</v>
      </c>
      <c r="BB574" s="179" t="s">
        <v>901</v>
      </c>
      <c r="BC574" s="179" t="s">
        <v>4897</v>
      </c>
      <c r="BD574" s="179" t="s">
        <v>1543</v>
      </c>
      <c r="BE574" s="179" t="s">
        <v>4898</v>
      </c>
      <c r="BF574" s="179" t="s">
        <v>901</v>
      </c>
      <c r="BG574" s="179" t="s">
        <v>901</v>
      </c>
      <c r="BH574" s="179" t="s">
        <v>901</v>
      </c>
      <c r="BI574" s="179" t="s">
        <v>901</v>
      </c>
      <c r="BJ574" s="179" t="s">
        <v>901</v>
      </c>
      <c r="BK574" s="179" t="s">
        <v>901</v>
      </c>
      <c r="BL574" s="179" t="s">
        <v>901</v>
      </c>
      <c r="BM574" s="179" t="s">
        <v>901</v>
      </c>
      <c r="BN574" s="179" t="s">
        <v>4899</v>
      </c>
      <c r="BO574" s="180">
        <v>5000</v>
      </c>
    </row>
    <row r="575" spans="52:67" ht="51">
      <c r="AZ575" s="179" t="s">
        <v>446</v>
      </c>
      <c r="BA575" s="179" t="s">
        <v>4396</v>
      </c>
      <c r="BB575" s="179" t="s">
        <v>901</v>
      </c>
      <c r="BC575" s="179" t="s">
        <v>1487</v>
      </c>
      <c r="BD575" s="179" t="s">
        <v>4900</v>
      </c>
      <c r="BE575" s="179" t="s">
        <v>901</v>
      </c>
      <c r="BF575" s="179" t="s">
        <v>901</v>
      </c>
      <c r="BG575" s="179" t="s">
        <v>901</v>
      </c>
      <c r="BH575" s="179" t="s">
        <v>901</v>
      </c>
      <c r="BI575" s="179" t="s">
        <v>901</v>
      </c>
      <c r="BJ575" s="179" t="s">
        <v>901</v>
      </c>
      <c r="BK575" s="179" t="s">
        <v>901</v>
      </c>
      <c r="BL575" s="179" t="s">
        <v>901</v>
      </c>
      <c r="BM575" s="179" t="s">
        <v>901</v>
      </c>
      <c r="BN575" s="179" t="s">
        <v>1488</v>
      </c>
      <c r="BO575" s="180">
        <v>1822</v>
      </c>
    </row>
    <row r="576" spans="52:67" ht="51">
      <c r="AZ576" s="179" t="s">
        <v>447</v>
      </c>
      <c r="BA576" s="179" t="s">
        <v>4901</v>
      </c>
      <c r="BB576" s="179" t="s">
        <v>901</v>
      </c>
      <c r="BC576" s="179" t="s">
        <v>4902</v>
      </c>
      <c r="BD576" s="179" t="s">
        <v>4903</v>
      </c>
      <c r="BE576" s="179" t="s">
        <v>4904</v>
      </c>
      <c r="BF576" s="179" t="s">
        <v>4904</v>
      </c>
      <c r="BG576" s="179" t="s">
        <v>901</v>
      </c>
      <c r="BH576" s="179" t="s">
        <v>901</v>
      </c>
      <c r="BI576" s="179" t="s">
        <v>901</v>
      </c>
      <c r="BJ576" s="179" t="s">
        <v>901</v>
      </c>
      <c r="BK576" s="179" t="s">
        <v>901</v>
      </c>
      <c r="BL576" s="179" t="s">
        <v>901</v>
      </c>
      <c r="BM576" s="179" t="s">
        <v>1951</v>
      </c>
      <c r="BN576" s="179" t="s">
        <v>1489</v>
      </c>
      <c r="BO576" s="180">
        <v>12004</v>
      </c>
    </row>
    <row r="577" spans="52:67" ht="38.25">
      <c r="AZ577" s="179" t="s">
        <v>448</v>
      </c>
      <c r="BA577" s="179" t="s">
        <v>448</v>
      </c>
      <c r="BB577" s="179" t="s">
        <v>901</v>
      </c>
      <c r="BC577" s="179" t="s">
        <v>1952</v>
      </c>
      <c r="BD577" s="179" t="s">
        <v>1953</v>
      </c>
      <c r="BE577" s="179" t="s">
        <v>901</v>
      </c>
      <c r="BF577" s="179" t="s">
        <v>901</v>
      </c>
      <c r="BG577" s="179" t="s">
        <v>901</v>
      </c>
      <c r="BH577" s="179" t="s">
        <v>901</v>
      </c>
      <c r="BI577" s="179" t="s">
        <v>901</v>
      </c>
      <c r="BJ577" s="179" t="s">
        <v>901</v>
      </c>
      <c r="BK577" s="179" t="s">
        <v>901</v>
      </c>
      <c r="BL577" s="179" t="s">
        <v>901</v>
      </c>
      <c r="BM577" s="179" t="s">
        <v>901</v>
      </c>
      <c r="BN577" s="179" t="s">
        <v>1490</v>
      </c>
      <c r="BO577" s="180">
        <v>8878</v>
      </c>
    </row>
    <row r="578" spans="52:67" ht="51">
      <c r="AZ578" s="179" t="s">
        <v>449</v>
      </c>
      <c r="BA578" s="179" t="s">
        <v>4397</v>
      </c>
      <c r="BB578" s="179" t="s">
        <v>901</v>
      </c>
      <c r="BC578" s="179" t="s">
        <v>1491</v>
      </c>
      <c r="BD578" s="179" t="s">
        <v>1954</v>
      </c>
      <c r="BE578" s="179" t="s">
        <v>1492</v>
      </c>
      <c r="BF578" s="179" t="s">
        <v>1492</v>
      </c>
      <c r="BG578" s="179" t="s">
        <v>901</v>
      </c>
      <c r="BH578" s="179" t="s">
        <v>901</v>
      </c>
      <c r="BI578" s="179" t="s">
        <v>901</v>
      </c>
      <c r="BJ578" s="179" t="s">
        <v>901</v>
      </c>
      <c r="BK578" s="179" t="s">
        <v>901</v>
      </c>
      <c r="BL578" s="179" t="s">
        <v>901</v>
      </c>
      <c r="BM578" s="179" t="s">
        <v>901</v>
      </c>
      <c r="BN578" s="179" t="s">
        <v>1493</v>
      </c>
      <c r="BO578" s="180">
        <v>3352</v>
      </c>
    </row>
    <row r="579" spans="52:67" ht="38.25">
      <c r="AZ579" s="179" t="s">
        <v>4096</v>
      </c>
      <c r="BA579" s="179" t="s">
        <v>4398</v>
      </c>
      <c r="BB579" s="179" t="s">
        <v>985</v>
      </c>
      <c r="BC579" s="179" t="s">
        <v>1955</v>
      </c>
      <c r="BD579" s="179" t="s">
        <v>1956</v>
      </c>
      <c r="BE579" s="179" t="s">
        <v>1957</v>
      </c>
      <c r="BF579" s="179" t="s">
        <v>901</v>
      </c>
      <c r="BG579" s="179" t="s">
        <v>901</v>
      </c>
      <c r="BH579" s="179" t="s">
        <v>901</v>
      </c>
      <c r="BI579" s="179" t="s">
        <v>901</v>
      </c>
      <c r="BJ579" s="179" t="s">
        <v>901</v>
      </c>
      <c r="BK579" s="179" t="s">
        <v>901</v>
      </c>
      <c r="BL579" s="179" t="s">
        <v>901</v>
      </c>
      <c r="BM579" s="179" t="s">
        <v>1958</v>
      </c>
      <c r="BN579" s="179" t="s">
        <v>1494</v>
      </c>
      <c r="BO579" s="180">
        <v>53825</v>
      </c>
    </row>
    <row r="580" spans="52:67" ht="38.25">
      <c r="AZ580" s="179" t="s">
        <v>4097</v>
      </c>
      <c r="BA580" s="179" t="s">
        <v>4097</v>
      </c>
      <c r="BB580" s="179" t="s">
        <v>901</v>
      </c>
      <c r="BC580" s="179" t="s">
        <v>1959</v>
      </c>
      <c r="BD580" s="179" t="s">
        <v>1960</v>
      </c>
      <c r="BE580" s="179" t="s">
        <v>1961</v>
      </c>
      <c r="BF580" s="179" t="s">
        <v>901</v>
      </c>
      <c r="BG580" s="179" t="s">
        <v>901</v>
      </c>
      <c r="BH580" s="179" t="s">
        <v>901</v>
      </c>
      <c r="BI580" s="179" t="s">
        <v>901</v>
      </c>
      <c r="BJ580" s="179" t="s">
        <v>901</v>
      </c>
      <c r="BK580" s="179" t="s">
        <v>901</v>
      </c>
      <c r="BL580" s="179" t="s">
        <v>901</v>
      </c>
      <c r="BM580" s="179" t="s">
        <v>901</v>
      </c>
      <c r="BN580" s="179" t="s">
        <v>1495</v>
      </c>
      <c r="BO580" s="180">
        <v>1787</v>
      </c>
    </row>
    <row r="581" spans="52:67" ht="38.25">
      <c r="AZ581" s="179" t="s">
        <v>4098</v>
      </c>
      <c r="BA581" s="179" t="s">
        <v>4098</v>
      </c>
      <c r="BB581" s="179" t="s">
        <v>901</v>
      </c>
      <c r="BC581" s="179" t="s">
        <v>1962</v>
      </c>
      <c r="BD581" s="179" t="s">
        <v>1963</v>
      </c>
      <c r="BE581" s="179" t="s">
        <v>901</v>
      </c>
      <c r="BF581" s="179" t="s">
        <v>901</v>
      </c>
      <c r="BG581" s="179" t="s">
        <v>901</v>
      </c>
      <c r="BH581" s="179" t="s">
        <v>901</v>
      </c>
      <c r="BI581" s="179" t="s">
        <v>901</v>
      </c>
      <c r="BJ581" s="179" t="s">
        <v>901</v>
      </c>
      <c r="BK581" s="179" t="s">
        <v>901</v>
      </c>
      <c r="BL581" s="179" t="s">
        <v>901</v>
      </c>
      <c r="BM581" s="179" t="s">
        <v>901</v>
      </c>
      <c r="BN581" s="179" t="s">
        <v>1496</v>
      </c>
      <c r="BO581" s="180">
        <v>3375</v>
      </c>
    </row>
    <row r="582" spans="52:67" ht="25.5">
      <c r="AZ582" s="179" t="s">
        <v>4099</v>
      </c>
      <c r="BA582" s="179" t="s">
        <v>4099</v>
      </c>
      <c r="BB582" s="179" t="s">
        <v>901</v>
      </c>
      <c r="BC582" s="179" t="s">
        <v>1964</v>
      </c>
      <c r="BD582" s="179" t="s">
        <v>1965</v>
      </c>
      <c r="BE582" s="179" t="s">
        <v>1966</v>
      </c>
      <c r="BF582" s="179" t="s">
        <v>901</v>
      </c>
      <c r="BG582" s="179" t="s">
        <v>901</v>
      </c>
      <c r="BH582" s="179" t="s">
        <v>901</v>
      </c>
      <c r="BI582" s="179" t="s">
        <v>901</v>
      </c>
      <c r="BJ582" s="179" t="s">
        <v>901</v>
      </c>
      <c r="BK582" s="179" t="s">
        <v>901</v>
      </c>
      <c r="BL582" s="179" t="s">
        <v>901</v>
      </c>
      <c r="BM582" s="179" t="s">
        <v>901</v>
      </c>
      <c r="BN582" s="179" t="s">
        <v>1497</v>
      </c>
      <c r="BO582" s="180">
        <v>3712</v>
      </c>
    </row>
    <row r="583" spans="52:67" ht="25.5">
      <c r="AZ583" s="179" t="s">
        <v>4100</v>
      </c>
      <c r="BA583" s="179" t="s">
        <v>4100</v>
      </c>
      <c r="BB583" s="179" t="s">
        <v>901</v>
      </c>
      <c r="BC583" s="179" t="s">
        <v>1967</v>
      </c>
      <c r="BD583" s="179" t="s">
        <v>1968</v>
      </c>
      <c r="BE583" s="179" t="s">
        <v>1969</v>
      </c>
      <c r="BF583" s="179" t="s">
        <v>901</v>
      </c>
      <c r="BG583" s="179" t="s">
        <v>901</v>
      </c>
      <c r="BH583" s="179" t="s">
        <v>901</v>
      </c>
      <c r="BI583" s="179" t="s">
        <v>901</v>
      </c>
      <c r="BJ583" s="179" t="s">
        <v>901</v>
      </c>
      <c r="BK583" s="179" t="s">
        <v>901</v>
      </c>
      <c r="BL583" s="179" t="s">
        <v>901</v>
      </c>
      <c r="BM583" s="179" t="s">
        <v>901</v>
      </c>
      <c r="BN583" s="179" t="s">
        <v>1498</v>
      </c>
      <c r="BO583" s="180">
        <v>5708</v>
      </c>
    </row>
    <row r="584" spans="52:67" ht="25.5">
      <c r="AZ584" s="179" t="s">
        <v>4101</v>
      </c>
      <c r="BA584" s="179" t="s">
        <v>4101</v>
      </c>
      <c r="BB584" s="179" t="s">
        <v>901</v>
      </c>
      <c r="BC584" s="179" t="s">
        <v>1970</v>
      </c>
      <c r="BD584" s="179" t="s">
        <v>1971</v>
      </c>
      <c r="BE584" s="179" t="s">
        <v>901</v>
      </c>
      <c r="BF584" s="179" t="s">
        <v>901</v>
      </c>
      <c r="BG584" s="179" t="s">
        <v>901</v>
      </c>
      <c r="BH584" s="179" t="s">
        <v>901</v>
      </c>
      <c r="BI584" s="179" t="s">
        <v>901</v>
      </c>
      <c r="BJ584" s="179" t="s">
        <v>901</v>
      </c>
      <c r="BK584" s="179" t="s">
        <v>901</v>
      </c>
      <c r="BL584" s="179" t="s">
        <v>901</v>
      </c>
      <c r="BM584" s="179" t="s">
        <v>901</v>
      </c>
      <c r="BN584" s="179" t="s">
        <v>1499</v>
      </c>
      <c r="BO584" s="180">
        <v>12345</v>
      </c>
    </row>
    <row r="585" spans="52:67" ht="38.25">
      <c r="AZ585" s="179" t="s">
        <v>4102</v>
      </c>
      <c r="BA585" s="179" t="s">
        <v>4399</v>
      </c>
      <c r="BB585" s="179" t="s">
        <v>901</v>
      </c>
      <c r="BC585" s="179" t="s">
        <v>1972</v>
      </c>
      <c r="BD585" s="179" t="s">
        <v>1973</v>
      </c>
      <c r="BE585" s="179" t="s">
        <v>1500</v>
      </c>
      <c r="BF585" s="179" t="s">
        <v>1500</v>
      </c>
      <c r="BG585" s="179" t="s">
        <v>901</v>
      </c>
      <c r="BH585" s="179" t="s">
        <v>901</v>
      </c>
      <c r="BI585" s="179" t="s">
        <v>901</v>
      </c>
      <c r="BJ585" s="179" t="s">
        <v>901</v>
      </c>
      <c r="BK585" s="179" t="s">
        <v>901</v>
      </c>
      <c r="BL585" s="179" t="s">
        <v>901</v>
      </c>
      <c r="BM585" s="179" t="s">
        <v>1501</v>
      </c>
      <c r="BN585" s="179" t="s">
        <v>1502</v>
      </c>
      <c r="BO585" s="180">
        <v>18724</v>
      </c>
    </row>
    <row r="586" spans="52:67" ht="25.5">
      <c r="AZ586" s="179" t="s">
        <v>4103</v>
      </c>
      <c r="BA586" s="179" t="s">
        <v>4400</v>
      </c>
      <c r="BB586" s="179" t="s">
        <v>986</v>
      </c>
      <c r="BC586" s="179" t="s">
        <v>1974</v>
      </c>
      <c r="BD586" s="179" t="s">
        <v>1975</v>
      </c>
      <c r="BE586" s="179" t="s">
        <v>1976</v>
      </c>
      <c r="BF586" s="179" t="s">
        <v>901</v>
      </c>
      <c r="BG586" s="179" t="s">
        <v>901</v>
      </c>
      <c r="BH586" s="179" t="s">
        <v>901</v>
      </c>
      <c r="BI586" s="179" t="s">
        <v>901</v>
      </c>
      <c r="BJ586" s="179" t="s">
        <v>901</v>
      </c>
      <c r="BK586" s="179" t="s">
        <v>901</v>
      </c>
      <c r="BL586" s="179" t="s">
        <v>901</v>
      </c>
      <c r="BM586" s="179" t="s">
        <v>901</v>
      </c>
      <c r="BN586" s="179" t="s">
        <v>1503</v>
      </c>
      <c r="BO586" s="180">
        <v>7441</v>
      </c>
    </row>
    <row r="587" spans="52:67" ht="38.25">
      <c r="AZ587" s="179" t="s">
        <v>4104</v>
      </c>
      <c r="BA587" s="179" t="s">
        <v>1977</v>
      </c>
      <c r="BB587" s="179" t="s">
        <v>1978</v>
      </c>
      <c r="BC587" s="179" t="s">
        <v>1979</v>
      </c>
      <c r="BD587" s="179" t="s">
        <v>1980</v>
      </c>
      <c r="BE587" s="179" t="s">
        <v>1981</v>
      </c>
      <c r="BF587" s="179" t="s">
        <v>1981</v>
      </c>
      <c r="BG587" s="179" t="s">
        <v>901</v>
      </c>
      <c r="BH587" s="179" t="s">
        <v>901</v>
      </c>
      <c r="BI587" s="179" t="s">
        <v>901</v>
      </c>
      <c r="BJ587" s="179" t="s">
        <v>901</v>
      </c>
      <c r="BK587" s="179" t="s">
        <v>901</v>
      </c>
      <c r="BL587" s="179" t="s">
        <v>901</v>
      </c>
      <c r="BM587" s="179" t="s">
        <v>901</v>
      </c>
      <c r="BN587" s="179" t="s">
        <v>1982</v>
      </c>
      <c r="BO587" s="180">
        <v>4012</v>
      </c>
    </row>
    <row r="588" spans="52:67" ht="25.5">
      <c r="AZ588" s="179" t="s">
        <v>4105</v>
      </c>
      <c r="BA588" s="179" t="s">
        <v>1983</v>
      </c>
      <c r="BB588" s="179" t="s">
        <v>901</v>
      </c>
      <c r="BC588" s="179" t="s">
        <v>1984</v>
      </c>
      <c r="BD588" s="179" t="s">
        <v>1985</v>
      </c>
      <c r="BE588" s="179" t="s">
        <v>1986</v>
      </c>
      <c r="BF588" s="179" t="s">
        <v>901</v>
      </c>
      <c r="BG588" s="179" t="s">
        <v>901</v>
      </c>
      <c r="BH588" s="179" t="s">
        <v>901</v>
      </c>
      <c r="BI588" s="179" t="s">
        <v>901</v>
      </c>
      <c r="BJ588" s="179" t="s">
        <v>901</v>
      </c>
      <c r="BK588" s="179" t="s">
        <v>901</v>
      </c>
      <c r="BL588" s="179" t="s">
        <v>901</v>
      </c>
      <c r="BM588" s="179" t="s">
        <v>901</v>
      </c>
      <c r="BN588" s="179" t="s">
        <v>1504</v>
      </c>
      <c r="BO588" s="180">
        <v>3014</v>
      </c>
    </row>
    <row r="589" spans="52:67" ht="51">
      <c r="AZ589" s="179" t="s">
        <v>4106</v>
      </c>
      <c r="BA589" s="179" t="s">
        <v>4401</v>
      </c>
      <c r="BB589" s="179" t="s">
        <v>901</v>
      </c>
      <c r="BC589" s="179" t="s">
        <v>1987</v>
      </c>
      <c r="BD589" s="179" t="s">
        <v>1505</v>
      </c>
      <c r="BE589" s="179" t="s">
        <v>1989</v>
      </c>
      <c r="BF589" s="179" t="s">
        <v>1989</v>
      </c>
      <c r="BG589" s="179" t="s">
        <v>901</v>
      </c>
      <c r="BH589" s="179" t="s">
        <v>901</v>
      </c>
      <c r="BI589" s="179" t="s">
        <v>901</v>
      </c>
      <c r="BJ589" s="179" t="s">
        <v>901</v>
      </c>
      <c r="BK589" s="179" t="s">
        <v>901</v>
      </c>
      <c r="BL589" s="179" t="s">
        <v>901</v>
      </c>
      <c r="BM589" s="179" t="s">
        <v>901</v>
      </c>
      <c r="BN589" s="179" t="s">
        <v>1506</v>
      </c>
      <c r="BO589" s="180">
        <v>5345</v>
      </c>
    </row>
    <row r="590" spans="52:67" ht="38.25">
      <c r="AZ590" s="179" t="s">
        <v>4107</v>
      </c>
      <c r="BA590" s="179" t="s">
        <v>1990</v>
      </c>
      <c r="BB590" s="179" t="s">
        <v>1991</v>
      </c>
      <c r="BC590" s="179" t="s">
        <v>1992</v>
      </c>
      <c r="BD590" s="179" t="s">
        <v>1993</v>
      </c>
      <c r="BE590" s="179" t="s">
        <v>1994</v>
      </c>
      <c r="BF590" s="179" t="s">
        <v>1994</v>
      </c>
      <c r="BG590" s="179" t="s">
        <v>901</v>
      </c>
      <c r="BH590" s="179" t="s">
        <v>901</v>
      </c>
      <c r="BI590" s="179" t="s">
        <v>901</v>
      </c>
      <c r="BJ590" s="179" t="s">
        <v>901</v>
      </c>
      <c r="BK590" s="179" t="s">
        <v>901</v>
      </c>
      <c r="BL590" s="179" t="s">
        <v>901</v>
      </c>
      <c r="BM590" s="179" t="s">
        <v>901</v>
      </c>
      <c r="BN590" s="179" t="s">
        <v>1995</v>
      </c>
      <c r="BO590" s="180">
        <v>4016</v>
      </c>
    </row>
    <row r="591" spans="52:67" ht="25.5">
      <c r="AZ591" s="179" t="s">
        <v>4108</v>
      </c>
      <c r="BA591" s="179" t="s">
        <v>4108</v>
      </c>
      <c r="BB591" s="179" t="s">
        <v>901</v>
      </c>
      <c r="BC591" s="179" t="s">
        <v>1996</v>
      </c>
      <c r="BD591" s="179" t="s">
        <v>1997</v>
      </c>
      <c r="BE591" s="179" t="s">
        <v>1998</v>
      </c>
      <c r="BF591" s="179" t="s">
        <v>901</v>
      </c>
      <c r="BG591" s="179" t="s">
        <v>901</v>
      </c>
      <c r="BH591" s="179" t="s">
        <v>901</v>
      </c>
      <c r="BI591" s="179" t="s">
        <v>901</v>
      </c>
      <c r="BJ591" s="179" t="s">
        <v>901</v>
      </c>
      <c r="BK591" s="179" t="s">
        <v>901</v>
      </c>
      <c r="BL591" s="179" t="s">
        <v>901</v>
      </c>
      <c r="BM591" s="179" t="s">
        <v>901</v>
      </c>
      <c r="BN591" s="179" t="s">
        <v>1507</v>
      </c>
      <c r="BO591" s="180">
        <v>5050</v>
      </c>
    </row>
    <row r="592" spans="52:67" ht="38.25">
      <c r="AZ592" s="179" t="s">
        <v>4109</v>
      </c>
      <c r="BA592" s="179" t="s">
        <v>4402</v>
      </c>
      <c r="BB592" s="179" t="s">
        <v>901</v>
      </c>
      <c r="BC592" s="179" t="s">
        <v>1999</v>
      </c>
      <c r="BD592" s="179" t="s">
        <v>2000</v>
      </c>
      <c r="BE592" s="179" t="s">
        <v>901</v>
      </c>
      <c r="BF592" s="179" t="s">
        <v>901</v>
      </c>
      <c r="BG592" s="179" t="s">
        <v>901</v>
      </c>
      <c r="BH592" s="179" t="s">
        <v>901</v>
      </c>
      <c r="BI592" s="179" t="s">
        <v>901</v>
      </c>
      <c r="BJ592" s="179" t="s">
        <v>901</v>
      </c>
      <c r="BK592" s="179" t="s">
        <v>901</v>
      </c>
      <c r="BL592" s="179" t="s">
        <v>901</v>
      </c>
      <c r="BM592" s="179" t="s">
        <v>901</v>
      </c>
      <c r="BN592" s="179" t="s">
        <v>1508</v>
      </c>
      <c r="BO592" s="180">
        <v>4271</v>
      </c>
    </row>
    <row r="593" spans="52:67" ht="38.25">
      <c r="AZ593" s="179" t="s">
        <v>4110</v>
      </c>
      <c r="BA593" s="179" t="s">
        <v>4110</v>
      </c>
      <c r="BB593" s="179" t="s">
        <v>901</v>
      </c>
      <c r="BC593" s="179" t="s">
        <v>2001</v>
      </c>
      <c r="BD593" s="179" t="s">
        <v>2002</v>
      </c>
      <c r="BE593" s="179" t="s">
        <v>2003</v>
      </c>
      <c r="BF593" s="179" t="s">
        <v>901</v>
      </c>
      <c r="BG593" s="179" t="s">
        <v>901</v>
      </c>
      <c r="BH593" s="179" t="s">
        <v>901</v>
      </c>
      <c r="BI593" s="179" t="s">
        <v>901</v>
      </c>
      <c r="BJ593" s="179" t="s">
        <v>901</v>
      </c>
      <c r="BK593" s="179" t="s">
        <v>901</v>
      </c>
      <c r="BL593" s="179" t="s">
        <v>901</v>
      </c>
      <c r="BM593" s="179" t="s">
        <v>901</v>
      </c>
      <c r="BN593" s="179" t="s">
        <v>2004</v>
      </c>
      <c r="BO593" s="180">
        <v>7823</v>
      </c>
    </row>
    <row r="594" spans="52:67" ht="38.25">
      <c r="AZ594" s="179" t="s">
        <v>4111</v>
      </c>
      <c r="BA594" s="179" t="s">
        <v>2005</v>
      </c>
      <c r="BB594" s="179" t="s">
        <v>901</v>
      </c>
      <c r="BC594" s="179" t="s">
        <v>2006</v>
      </c>
      <c r="BD594" s="179" t="s">
        <v>2007</v>
      </c>
      <c r="BE594" s="179" t="s">
        <v>2008</v>
      </c>
      <c r="BF594" s="179" t="s">
        <v>901</v>
      </c>
      <c r="BG594" s="179" t="s">
        <v>901</v>
      </c>
      <c r="BH594" s="179" t="s">
        <v>901</v>
      </c>
      <c r="BI594" s="179" t="s">
        <v>901</v>
      </c>
      <c r="BJ594" s="179" t="s">
        <v>901</v>
      </c>
      <c r="BK594" s="179" t="s">
        <v>901</v>
      </c>
      <c r="BL594" s="179" t="s">
        <v>901</v>
      </c>
      <c r="BM594" s="179" t="s">
        <v>901</v>
      </c>
      <c r="BN594" s="179" t="s">
        <v>1509</v>
      </c>
      <c r="BO594" s="180">
        <v>3815</v>
      </c>
    </row>
    <row r="595" spans="52:67" ht="38.25">
      <c r="AZ595" s="179" t="s">
        <v>4112</v>
      </c>
      <c r="BA595" s="179" t="s">
        <v>2009</v>
      </c>
      <c r="BB595" s="179" t="s">
        <v>901</v>
      </c>
      <c r="BC595" s="179" t="s">
        <v>2010</v>
      </c>
      <c r="BD595" s="179" t="s">
        <v>2011</v>
      </c>
      <c r="BE595" s="179" t="s">
        <v>2012</v>
      </c>
      <c r="BF595" s="179" t="s">
        <v>901</v>
      </c>
      <c r="BG595" s="179" t="s">
        <v>901</v>
      </c>
      <c r="BH595" s="179" t="s">
        <v>901</v>
      </c>
      <c r="BI595" s="179" t="s">
        <v>901</v>
      </c>
      <c r="BJ595" s="179" t="s">
        <v>901</v>
      </c>
      <c r="BK595" s="179" t="s">
        <v>901</v>
      </c>
      <c r="BL595" s="179" t="s">
        <v>901</v>
      </c>
      <c r="BM595" s="179" t="s">
        <v>901</v>
      </c>
      <c r="BN595" s="179" t="s">
        <v>1510</v>
      </c>
      <c r="BO595" s="180">
        <v>6943</v>
      </c>
    </row>
    <row r="596" spans="52:67" ht="38.25">
      <c r="AZ596" s="179" t="s">
        <v>1093</v>
      </c>
      <c r="BA596" s="179" t="s">
        <v>1093</v>
      </c>
      <c r="BB596" s="179" t="s">
        <v>901</v>
      </c>
      <c r="BC596" s="179" t="s">
        <v>2013</v>
      </c>
      <c r="BD596" s="179" t="s">
        <v>2014</v>
      </c>
      <c r="BE596" s="179" t="s">
        <v>2015</v>
      </c>
      <c r="BF596" s="179" t="s">
        <v>901</v>
      </c>
      <c r="BG596" s="179" t="s">
        <v>901</v>
      </c>
      <c r="BH596" s="179" t="s">
        <v>901</v>
      </c>
      <c r="BI596" s="179" t="s">
        <v>901</v>
      </c>
      <c r="BJ596" s="179" t="s">
        <v>901</v>
      </c>
      <c r="BK596" s="179" t="s">
        <v>901</v>
      </c>
      <c r="BL596" s="179" t="s">
        <v>901</v>
      </c>
      <c r="BM596" s="179" t="s">
        <v>901</v>
      </c>
      <c r="BN596" s="179" t="s">
        <v>1511</v>
      </c>
      <c r="BO596" s="180">
        <v>6508</v>
      </c>
    </row>
    <row r="597" spans="52:67" ht="51">
      <c r="AZ597" s="179" t="s">
        <v>1094</v>
      </c>
      <c r="BA597" s="179" t="s">
        <v>4403</v>
      </c>
      <c r="BB597" s="179" t="s">
        <v>901</v>
      </c>
      <c r="BC597" s="179" t="s">
        <v>1512</v>
      </c>
      <c r="BD597" s="179" t="s">
        <v>2016</v>
      </c>
      <c r="BE597" s="179" t="s">
        <v>1513</v>
      </c>
      <c r="BF597" s="179" t="s">
        <v>901</v>
      </c>
      <c r="BG597" s="179" t="s">
        <v>901</v>
      </c>
      <c r="BH597" s="179" t="s">
        <v>901</v>
      </c>
      <c r="BI597" s="179" t="s">
        <v>901</v>
      </c>
      <c r="BJ597" s="179" t="s">
        <v>901</v>
      </c>
      <c r="BK597" s="179" t="s">
        <v>901</v>
      </c>
      <c r="BL597" s="179" t="s">
        <v>901</v>
      </c>
      <c r="BM597" s="179" t="s">
        <v>901</v>
      </c>
      <c r="BN597" s="179" t="s">
        <v>1514</v>
      </c>
      <c r="BO597" s="180">
        <v>2740</v>
      </c>
    </row>
    <row r="598" spans="52:67" ht="38.25">
      <c r="AZ598" s="179" t="s">
        <v>1095</v>
      </c>
      <c r="BA598" s="179" t="s">
        <v>1095</v>
      </c>
      <c r="BB598" s="179" t="s">
        <v>901</v>
      </c>
      <c r="BC598" s="179" t="s">
        <v>2017</v>
      </c>
      <c r="BD598" s="179" t="s">
        <v>2018</v>
      </c>
      <c r="BE598" s="179" t="s">
        <v>2019</v>
      </c>
      <c r="BF598" s="179" t="s">
        <v>2020</v>
      </c>
      <c r="BG598" s="179" t="s">
        <v>901</v>
      </c>
      <c r="BH598" s="179" t="s">
        <v>901</v>
      </c>
      <c r="BI598" s="179" t="s">
        <v>901</v>
      </c>
      <c r="BJ598" s="179" t="s">
        <v>901</v>
      </c>
      <c r="BK598" s="179" t="s">
        <v>901</v>
      </c>
      <c r="BL598" s="179" t="s">
        <v>901</v>
      </c>
      <c r="BM598" s="179" t="s">
        <v>901</v>
      </c>
      <c r="BN598" s="179" t="s">
        <v>2021</v>
      </c>
      <c r="BO598" s="180">
        <v>17005</v>
      </c>
    </row>
    <row r="599" spans="52:67" ht="38.25">
      <c r="AZ599" s="179" t="s">
        <v>1096</v>
      </c>
      <c r="BA599" s="179" t="s">
        <v>1096</v>
      </c>
      <c r="BB599" s="179" t="s">
        <v>901</v>
      </c>
      <c r="BC599" s="179" t="s">
        <v>2022</v>
      </c>
      <c r="BD599" s="179" t="s">
        <v>2023</v>
      </c>
      <c r="BE599" s="179" t="s">
        <v>2024</v>
      </c>
      <c r="BF599" s="179" t="s">
        <v>901</v>
      </c>
      <c r="BG599" s="179" t="s">
        <v>901</v>
      </c>
      <c r="BH599" s="179" t="s">
        <v>901</v>
      </c>
      <c r="BI599" s="179" t="s">
        <v>901</v>
      </c>
      <c r="BJ599" s="179" t="s">
        <v>901</v>
      </c>
      <c r="BK599" s="179" t="s">
        <v>901</v>
      </c>
      <c r="BL599" s="179" t="s">
        <v>901</v>
      </c>
      <c r="BM599" s="179" t="s">
        <v>901</v>
      </c>
      <c r="BN599" s="179" t="s">
        <v>1515</v>
      </c>
      <c r="BO599" s="180">
        <v>4974</v>
      </c>
    </row>
    <row r="600" spans="52:67" ht="25.5">
      <c r="AZ600" s="179" t="s">
        <v>1097</v>
      </c>
      <c r="BA600" s="179" t="s">
        <v>1097</v>
      </c>
      <c r="BB600" s="179" t="s">
        <v>901</v>
      </c>
      <c r="BC600" s="179" t="s">
        <v>2025</v>
      </c>
      <c r="BD600" s="179" t="s">
        <v>2026</v>
      </c>
      <c r="BE600" s="179" t="s">
        <v>2027</v>
      </c>
      <c r="BF600" s="179" t="s">
        <v>901</v>
      </c>
      <c r="BG600" s="179" t="s">
        <v>901</v>
      </c>
      <c r="BH600" s="179" t="s">
        <v>901</v>
      </c>
      <c r="BI600" s="179" t="s">
        <v>901</v>
      </c>
      <c r="BJ600" s="179" t="s">
        <v>901</v>
      </c>
      <c r="BK600" s="179" t="s">
        <v>901</v>
      </c>
      <c r="BL600" s="179" t="s">
        <v>901</v>
      </c>
      <c r="BM600" s="179" t="s">
        <v>901</v>
      </c>
      <c r="BN600" s="179" t="s">
        <v>1516</v>
      </c>
      <c r="BO600" s="180">
        <v>7399</v>
      </c>
    </row>
    <row r="601" spans="52:67" ht="38.25">
      <c r="AZ601" s="179" t="s">
        <v>1098</v>
      </c>
      <c r="BA601" s="179" t="s">
        <v>1098</v>
      </c>
      <c r="BB601" s="179" t="s">
        <v>901</v>
      </c>
      <c r="BC601" s="179" t="s">
        <v>2028</v>
      </c>
      <c r="BD601" s="179" t="s">
        <v>2029</v>
      </c>
      <c r="BE601" s="179" t="s">
        <v>2030</v>
      </c>
      <c r="BF601" s="179" t="s">
        <v>901</v>
      </c>
      <c r="BG601" s="179" t="s">
        <v>901</v>
      </c>
      <c r="BH601" s="179" t="s">
        <v>901</v>
      </c>
      <c r="BI601" s="179" t="s">
        <v>901</v>
      </c>
      <c r="BJ601" s="179" t="s">
        <v>901</v>
      </c>
      <c r="BK601" s="179" t="s">
        <v>901</v>
      </c>
      <c r="BL601" s="179" t="s">
        <v>901</v>
      </c>
      <c r="BM601" s="179" t="s">
        <v>901</v>
      </c>
      <c r="BN601" s="179" t="s">
        <v>1517</v>
      </c>
      <c r="BO601" s="180">
        <v>9991</v>
      </c>
    </row>
    <row r="602" spans="52:67" ht="25.5">
      <c r="AZ602" s="179" t="s">
        <v>1099</v>
      </c>
      <c r="BA602" s="179" t="s">
        <v>4404</v>
      </c>
      <c r="BB602" s="179" t="s">
        <v>987</v>
      </c>
      <c r="BC602" s="179" t="s">
        <v>2031</v>
      </c>
      <c r="BD602" s="179" t="s">
        <v>2032</v>
      </c>
      <c r="BE602" s="179" t="s">
        <v>901</v>
      </c>
      <c r="BF602" s="179" t="s">
        <v>901</v>
      </c>
      <c r="BG602" s="179" t="s">
        <v>901</v>
      </c>
      <c r="BH602" s="179" t="s">
        <v>901</v>
      </c>
      <c r="BI602" s="179" t="s">
        <v>901</v>
      </c>
      <c r="BJ602" s="179" t="s">
        <v>901</v>
      </c>
      <c r="BK602" s="179" t="s">
        <v>901</v>
      </c>
      <c r="BL602" s="179" t="s">
        <v>901</v>
      </c>
      <c r="BM602" s="179" t="s">
        <v>901</v>
      </c>
      <c r="BN602" s="179" t="s">
        <v>1518</v>
      </c>
      <c r="BO602" s="180">
        <v>50269</v>
      </c>
    </row>
    <row r="603" spans="52:67" ht="25.5">
      <c r="AZ603" s="179" t="s">
        <v>1100</v>
      </c>
      <c r="BA603" s="179" t="s">
        <v>4405</v>
      </c>
      <c r="BB603" s="179" t="s">
        <v>901</v>
      </c>
      <c r="BC603" s="179" t="s">
        <v>1519</v>
      </c>
      <c r="BD603" s="179" t="s">
        <v>2033</v>
      </c>
      <c r="BE603" s="179" t="s">
        <v>2034</v>
      </c>
      <c r="BF603" s="179" t="s">
        <v>901</v>
      </c>
      <c r="BG603" s="179" t="s">
        <v>901</v>
      </c>
      <c r="BH603" s="179" t="s">
        <v>901</v>
      </c>
      <c r="BI603" s="179" t="s">
        <v>901</v>
      </c>
      <c r="BJ603" s="179" t="s">
        <v>901</v>
      </c>
      <c r="BK603" s="179" t="s">
        <v>901</v>
      </c>
      <c r="BL603" s="179" t="s">
        <v>901</v>
      </c>
      <c r="BM603" s="179" t="s">
        <v>901</v>
      </c>
      <c r="BN603" s="179" t="s">
        <v>1520</v>
      </c>
      <c r="BO603" s="180">
        <v>11130</v>
      </c>
    </row>
    <row r="604" spans="52:67" ht="25.5">
      <c r="AZ604" s="179" t="s">
        <v>1101</v>
      </c>
      <c r="BA604" s="179" t="s">
        <v>1101</v>
      </c>
      <c r="BB604" s="179" t="s">
        <v>901</v>
      </c>
      <c r="BC604" s="179" t="s">
        <v>2035</v>
      </c>
      <c r="BD604" s="179" t="s">
        <v>2036</v>
      </c>
      <c r="BE604" s="179" t="s">
        <v>901</v>
      </c>
      <c r="BF604" s="179" t="s">
        <v>901</v>
      </c>
      <c r="BG604" s="179" t="s">
        <v>901</v>
      </c>
      <c r="BH604" s="179" t="s">
        <v>901</v>
      </c>
      <c r="BI604" s="179" t="s">
        <v>901</v>
      </c>
      <c r="BJ604" s="179" t="s">
        <v>901</v>
      </c>
      <c r="BK604" s="179" t="s">
        <v>901</v>
      </c>
      <c r="BL604" s="179" t="s">
        <v>901</v>
      </c>
      <c r="BM604" s="179" t="s">
        <v>901</v>
      </c>
      <c r="BN604" s="179" t="s">
        <v>1521</v>
      </c>
      <c r="BO604" s="180">
        <v>23799</v>
      </c>
    </row>
    <row r="605" spans="52:67" ht="51">
      <c r="AZ605" s="179" t="s">
        <v>1102</v>
      </c>
      <c r="BA605" s="179" t="s">
        <v>2037</v>
      </c>
      <c r="BB605" s="179" t="s">
        <v>901</v>
      </c>
      <c r="BC605" s="179" t="s">
        <v>2038</v>
      </c>
      <c r="BD605" s="179" t="s">
        <v>2039</v>
      </c>
      <c r="BE605" s="179" t="s">
        <v>2040</v>
      </c>
      <c r="BF605" s="179" t="s">
        <v>2040</v>
      </c>
      <c r="BG605" s="179" t="s">
        <v>901</v>
      </c>
      <c r="BH605" s="179" t="s">
        <v>901</v>
      </c>
      <c r="BI605" s="179" t="s">
        <v>901</v>
      </c>
      <c r="BJ605" s="179" t="s">
        <v>901</v>
      </c>
      <c r="BK605" s="179" t="s">
        <v>901</v>
      </c>
      <c r="BL605" s="179" t="s">
        <v>901</v>
      </c>
      <c r="BM605" s="179" t="s">
        <v>901</v>
      </c>
      <c r="BN605" s="179" t="s">
        <v>1522</v>
      </c>
      <c r="BO605" s="180">
        <v>28757</v>
      </c>
    </row>
    <row r="606" spans="52:67" ht="25.5">
      <c r="AZ606" s="179" t="s">
        <v>1103</v>
      </c>
      <c r="BA606" s="179" t="s">
        <v>1103</v>
      </c>
      <c r="BB606" s="179" t="s">
        <v>901</v>
      </c>
      <c r="BC606" s="179" t="s">
        <v>2041</v>
      </c>
      <c r="BD606" s="179" t="s">
        <v>2042</v>
      </c>
      <c r="BE606" s="179" t="s">
        <v>2843</v>
      </c>
      <c r="BF606" s="179" t="s">
        <v>901</v>
      </c>
      <c r="BG606" s="179" t="s">
        <v>901</v>
      </c>
      <c r="BH606" s="179" t="s">
        <v>901</v>
      </c>
      <c r="BI606" s="179" t="s">
        <v>901</v>
      </c>
      <c r="BJ606" s="179" t="s">
        <v>901</v>
      </c>
      <c r="BK606" s="179" t="s">
        <v>901</v>
      </c>
      <c r="BL606" s="179" t="s">
        <v>901</v>
      </c>
      <c r="BM606" s="179" t="s">
        <v>901</v>
      </c>
      <c r="BN606" s="179" t="s">
        <v>1523</v>
      </c>
      <c r="BO606" s="180">
        <v>8304</v>
      </c>
    </row>
    <row r="607" spans="52:67" ht="38.25">
      <c r="AZ607" s="179" t="s">
        <v>1104</v>
      </c>
      <c r="BA607" s="179" t="s">
        <v>4406</v>
      </c>
      <c r="BB607" s="179" t="s">
        <v>901</v>
      </c>
      <c r="BC607" s="179" t="s">
        <v>2844</v>
      </c>
      <c r="BD607" s="179" t="s">
        <v>2845</v>
      </c>
      <c r="BE607" s="179" t="s">
        <v>2846</v>
      </c>
      <c r="BF607" s="179" t="s">
        <v>901</v>
      </c>
      <c r="BG607" s="179" t="s">
        <v>901</v>
      </c>
      <c r="BH607" s="179" t="s">
        <v>901</v>
      </c>
      <c r="BI607" s="179" t="s">
        <v>901</v>
      </c>
      <c r="BJ607" s="179" t="s">
        <v>901</v>
      </c>
      <c r="BK607" s="179" t="s">
        <v>901</v>
      </c>
      <c r="BL607" s="179" t="s">
        <v>901</v>
      </c>
      <c r="BM607" s="179" t="s">
        <v>901</v>
      </c>
      <c r="BN607" s="179" t="s">
        <v>1524</v>
      </c>
      <c r="BO607" s="180">
        <v>15143</v>
      </c>
    </row>
    <row r="608" spans="52:67" ht="38.25">
      <c r="AZ608" s="179" t="s">
        <v>1105</v>
      </c>
      <c r="BA608" s="179" t="s">
        <v>4407</v>
      </c>
      <c r="BB608" s="179" t="s">
        <v>988</v>
      </c>
      <c r="BC608" s="179" t="s">
        <v>2847</v>
      </c>
      <c r="BD608" s="179" t="s">
        <v>2848</v>
      </c>
      <c r="BE608" s="179" t="s">
        <v>2849</v>
      </c>
      <c r="BF608" s="179" t="s">
        <v>2850</v>
      </c>
      <c r="BG608" s="179" t="s">
        <v>901</v>
      </c>
      <c r="BH608" s="179" t="s">
        <v>901</v>
      </c>
      <c r="BI608" s="179" t="s">
        <v>901</v>
      </c>
      <c r="BJ608" s="179" t="s">
        <v>901</v>
      </c>
      <c r="BK608" s="179" t="s">
        <v>901</v>
      </c>
      <c r="BL608" s="179" t="s">
        <v>901</v>
      </c>
      <c r="BM608" s="179" t="s">
        <v>2851</v>
      </c>
      <c r="BN608" s="179" t="s">
        <v>1525</v>
      </c>
      <c r="BO608" s="180">
        <v>135343</v>
      </c>
    </row>
    <row r="609" spans="52:67" ht="38.25">
      <c r="AZ609" s="179" t="s">
        <v>1106</v>
      </c>
      <c r="BA609" s="179" t="s">
        <v>4408</v>
      </c>
      <c r="BB609" s="179" t="s">
        <v>901</v>
      </c>
      <c r="BC609" s="179" t="s">
        <v>2852</v>
      </c>
      <c r="BD609" s="179" t="s">
        <v>2853</v>
      </c>
      <c r="BE609" s="179" t="s">
        <v>901</v>
      </c>
      <c r="BF609" s="179" t="s">
        <v>901</v>
      </c>
      <c r="BG609" s="179" t="s">
        <v>901</v>
      </c>
      <c r="BH609" s="179" t="s">
        <v>901</v>
      </c>
      <c r="BI609" s="179" t="s">
        <v>901</v>
      </c>
      <c r="BJ609" s="179" t="s">
        <v>901</v>
      </c>
      <c r="BK609" s="179" t="s">
        <v>901</v>
      </c>
      <c r="BL609" s="179" t="s">
        <v>901</v>
      </c>
      <c r="BM609" s="179" t="s">
        <v>901</v>
      </c>
      <c r="BN609" s="179" t="s">
        <v>1526</v>
      </c>
      <c r="BO609" s="180">
        <v>9852</v>
      </c>
    </row>
    <row r="610" spans="52:67" ht="25.5">
      <c r="AZ610" s="179" t="s">
        <v>1107</v>
      </c>
      <c r="BA610" s="179" t="s">
        <v>1107</v>
      </c>
      <c r="BB610" s="179" t="s">
        <v>901</v>
      </c>
      <c r="BC610" s="179" t="s">
        <v>1527</v>
      </c>
      <c r="BD610" s="179" t="s">
        <v>2854</v>
      </c>
      <c r="BE610" s="179" t="s">
        <v>1528</v>
      </c>
      <c r="BF610" s="179" t="s">
        <v>1529</v>
      </c>
      <c r="BG610" s="179" t="s">
        <v>901</v>
      </c>
      <c r="BH610" s="179" t="s">
        <v>901</v>
      </c>
      <c r="BI610" s="179" t="s">
        <v>901</v>
      </c>
      <c r="BJ610" s="179" t="s">
        <v>901</v>
      </c>
      <c r="BK610" s="179" t="s">
        <v>901</v>
      </c>
      <c r="BL610" s="179" t="s">
        <v>901</v>
      </c>
      <c r="BM610" s="179" t="s">
        <v>901</v>
      </c>
      <c r="BN610" s="179" t="s">
        <v>1530</v>
      </c>
      <c r="BO610" s="180">
        <v>26023</v>
      </c>
    </row>
    <row r="611" spans="52:67" ht="38.25">
      <c r="AZ611" s="179" t="s">
        <v>1108</v>
      </c>
      <c r="BA611" s="179" t="s">
        <v>4409</v>
      </c>
      <c r="BB611" s="179" t="s">
        <v>989</v>
      </c>
      <c r="BC611" s="179" t="s">
        <v>1992</v>
      </c>
      <c r="BD611" s="179" t="s">
        <v>1993</v>
      </c>
      <c r="BE611" s="179" t="s">
        <v>1994</v>
      </c>
      <c r="BF611" s="179" t="s">
        <v>1994</v>
      </c>
      <c r="BG611" s="179" t="s">
        <v>901</v>
      </c>
      <c r="BH611" s="179" t="s">
        <v>901</v>
      </c>
      <c r="BI611" s="179" t="s">
        <v>901</v>
      </c>
      <c r="BJ611" s="179" t="s">
        <v>901</v>
      </c>
      <c r="BK611" s="179" t="s">
        <v>901</v>
      </c>
      <c r="BL611" s="179" t="s">
        <v>901</v>
      </c>
      <c r="BM611" s="179" t="s">
        <v>901</v>
      </c>
      <c r="BN611" s="179" t="s">
        <v>1531</v>
      </c>
      <c r="BO611" s="180">
        <v>55302</v>
      </c>
    </row>
    <row r="612" spans="52:67" ht="38.25">
      <c r="AZ612" s="179" t="s">
        <v>1109</v>
      </c>
      <c r="BA612" s="179" t="s">
        <v>1109</v>
      </c>
      <c r="BB612" s="179" t="s">
        <v>901</v>
      </c>
      <c r="BC612" s="179" t="s">
        <v>2855</v>
      </c>
      <c r="BD612" s="179" t="s">
        <v>2856</v>
      </c>
      <c r="BE612" s="179" t="s">
        <v>2857</v>
      </c>
      <c r="BF612" s="179" t="s">
        <v>2857</v>
      </c>
      <c r="BG612" s="179" t="s">
        <v>901</v>
      </c>
      <c r="BH612" s="179" t="s">
        <v>901</v>
      </c>
      <c r="BI612" s="179" t="s">
        <v>901</v>
      </c>
      <c r="BJ612" s="179" t="s">
        <v>901</v>
      </c>
      <c r="BK612" s="179" t="s">
        <v>901</v>
      </c>
      <c r="BL612" s="179" t="s">
        <v>901</v>
      </c>
      <c r="BM612" s="179" t="s">
        <v>901</v>
      </c>
      <c r="BN612" s="179" t="s">
        <v>2858</v>
      </c>
      <c r="BO612" s="180">
        <v>3647</v>
      </c>
    </row>
    <row r="613" spans="52:67" ht="25.5">
      <c r="AZ613" s="179" t="s">
        <v>1110</v>
      </c>
      <c r="BA613" s="179" t="s">
        <v>2859</v>
      </c>
      <c r="BB613" s="179" t="s">
        <v>901</v>
      </c>
      <c r="BC613" s="179" t="s">
        <v>2860</v>
      </c>
      <c r="BD613" s="179" t="s">
        <v>2861</v>
      </c>
      <c r="BE613" s="179" t="s">
        <v>2862</v>
      </c>
      <c r="BF613" s="179" t="s">
        <v>901</v>
      </c>
      <c r="BG613" s="179" t="s">
        <v>901</v>
      </c>
      <c r="BH613" s="179" t="s">
        <v>901</v>
      </c>
      <c r="BI613" s="179" t="s">
        <v>901</v>
      </c>
      <c r="BJ613" s="179" t="s">
        <v>901</v>
      </c>
      <c r="BK613" s="179" t="s">
        <v>901</v>
      </c>
      <c r="BL613" s="179" t="s">
        <v>901</v>
      </c>
      <c r="BM613" s="179" t="s">
        <v>901</v>
      </c>
      <c r="BN613" s="179" t="s">
        <v>1532</v>
      </c>
      <c r="BO613" s="180">
        <v>10524</v>
      </c>
    </row>
    <row r="614" spans="52:67" ht="38.25">
      <c r="AZ614" s="179" t="s">
        <v>1111</v>
      </c>
      <c r="BA614" s="179" t="s">
        <v>2863</v>
      </c>
      <c r="BB614" s="179" t="s">
        <v>901</v>
      </c>
      <c r="BC614" s="179" t="s">
        <v>2864</v>
      </c>
      <c r="BD614" s="179" t="s">
        <v>2865</v>
      </c>
      <c r="BE614" s="179" t="s">
        <v>2866</v>
      </c>
      <c r="BF614" s="179" t="s">
        <v>901</v>
      </c>
      <c r="BG614" s="179" t="s">
        <v>901</v>
      </c>
      <c r="BH614" s="179" t="s">
        <v>901</v>
      </c>
      <c r="BI614" s="179" t="s">
        <v>901</v>
      </c>
      <c r="BJ614" s="179" t="s">
        <v>901</v>
      </c>
      <c r="BK614" s="179" t="s">
        <v>901</v>
      </c>
      <c r="BL614" s="179" t="s">
        <v>901</v>
      </c>
      <c r="BM614" s="179" t="s">
        <v>901</v>
      </c>
      <c r="BN614" s="179" t="s">
        <v>1533</v>
      </c>
      <c r="BO614" s="180">
        <v>36880</v>
      </c>
    </row>
    <row r="615" spans="52:67" ht="38.25">
      <c r="AZ615" s="179" t="s">
        <v>1112</v>
      </c>
      <c r="BA615" s="179" t="s">
        <v>4410</v>
      </c>
      <c r="BB615" s="179" t="s">
        <v>901</v>
      </c>
      <c r="BC615" s="179" t="s">
        <v>2867</v>
      </c>
      <c r="BD615" s="179" t="s">
        <v>2868</v>
      </c>
      <c r="BE615" s="179" t="s">
        <v>2869</v>
      </c>
      <c r="BF615" s="179" t="s">
        <v>2869</v>
      </c>
      <c r="BG615" s="179" t="s">
        <v>901</v>
      </c>
      <c r="BH615" s="179" t="s">
        <v>901</v>
      </c>
      <c r="BI615" s="179" t="s">
        <v>901</v>
      </c>
      <c r="BJ615" s="179" t="s">
        <v>901</v>
      </c>
      <c r="BK615" s="179" t="s">
        <v>901</v>
      </c>
      <c r="BL615" s="179" t="s">
        <v>901</v>
      </c>
      <c r="BM615" s="179" t="s">
        <v>901</v>
      </c>
      <c r="BN615" s="179" t="s">
        <v>2870</v>
      </c>
      <c r="BO615" s="180">
        <v>9474</v>
      </c>
    </row>
    <row r="616" spans="52:67" ht="25.5">
      <c r="AZ616" s="179" t="s">
        <v>1113</v>
      </c>
      <c r="BA616" s="179" t="s">
        <v>2871</v>
      </c>
      <c r="BB616" s="179" t="s">
        <v>901</v>
      </c>
      <c r="BC616" s="179" t="s">
        <v>2872</v>
      </c>
      <c r="BD616" s="179" t="s">
        <v>2873</v>
      </c>
      <c r="BE616" s="179" t="s">
        <v>901</v>
      </c>
      <c r="BF616" s="179" t="s">
        <v>901</v>
      </c>
      <c r="BG616" s="179" t="s">
        <v>901</v>
      </c>
      <c r="BH616" s="179" t="s">
        <v>901</v>
      </c>
      <c r="BI616" s="179" t="s">
        <v>901</v>
      </c>
      <c r="BJ616" s="179" t="s">
        <v>901</v>
      </c>
      <c r="BK616" s="179" t="s">
        <v>901</v>
      </c>
      <c r="BL616" s="179" t="s">
        <v>901</v>
      </c>
      <c r="BM616" s="179" t="s">
        <v>901</v>
      </c>
      <c r="BN616" s="179" t="s">
        <v>1534</v>
      </c>
      <c r="BO616" s="180">
        <v>14722</v>
      </c>
    </row>
    <row r="617" spans="52:67" ht="51">
      <c r="AZ617" s="179" t="s">
        <v>1114</v>
      </c>
      <c r="BA617" s="179" t="s">
        <v>2874</v>
      </c>
      <c r="BB617" s="179" t="s">
        <v>901</v>
      </c>
      <c r="BC617" s="179" t="s">
        <v>1535</v>
      </c>
      <c r="BD617" s="179" t="s">
        <v>2875</v>
      </c>
      <c r="BE617" s="179" t="s">
        <v>2876</v>
      </c>
      <c r="BF617" s="179" t="s">
        <v>2877</v>
      </c>
      <c r="BG617" s="179" t="s">
        <v>901</v>
      </c>
      <c r="BH617" s="179" t="s">
        <v>901</v>
      </c>
      <c r="BI617" s="179" t="s">
        <v>901</v>
      </c>
      <c r="BJ617" s="179" t="s">
        <v>901</v>
      </c>
      <c r="BK617" s="179" t="s">
        <v>901</v>
      </c>
      <c r="BL617" s="179" t="s">
        <v>2878</v>
      </c>
      <c r="BM617" s="179" t="s">
        <v>1536</v>
      </c>
      <c r="BN617" s="179" t="s">
        <v>1537</v>
      </c>
      <c r="BO617" s="180">
        <v>110000</v>
      </c>
    </row>
    <row r="618" spans="52:67" ht="38.25">
      <c r="AZ618" s="179" t="s">
        <v>1115</v>
      </c>
      <c r="BA618" s="179" t="s">
        <v>4411</v>
      </c>
      <c r="BB618" s="179" t="s">
        <v>990</v>
      </c>
      <c r="BC618" s="179" t="s">
        <v>1538</v>
      </c>
      <c r="BD618" s="179" t="s">
        <v>1539</v>
      </c>
      <c r="BE618" s="179" t="s">
        <v>1540</v>
      </c>
      <c r="BF618" s="179" t="s">
        <v>1540</v>
      </c>
      <c r="BG618" s="179" t="s">
        <v>901</v>
      </c>
      <c r="BH618" s="179" t="s">
        <v>901</v>
      </c>
      <c r="BI618" s="179" t="s">
        <v>901</v>
      </c>
      <c r="BJ618" s="179" t="s">
        <v>901</v>
      </c>
      <c r="BK618" s="179" t="s">
        <v>901</v>
      </c>
      <c r="BL618" s="179" t="s">
        <v>901</v>
      </c>
      <c r="BM618" s="179" t="s">
        <v>2272</v>
      </c>
      <c r="BN618" s="179" t="s">
        <v>2273</v>
      </c>
      <c r="BO618" s="180">
        <v>6666</v>
      </c>
    </row>
    <row r="619" spans="52:67" ht="51">
      <c r="AZ619" s="179" t="s">
        <v>1116</v>
      </c>
      <c r="BA619" s="179" t="s">
        <v>2879</v>
      </c>
      <c r="BB619" s="179" t="s">
        <v>901</v>
      </c>
      <c r="BC619" s="179" t="s">
        <v>2880</v>
      </c>
      <c r="BD619" s="179" t="s">
        <v>2881</v>
      </c>
      <c r="BE619" s="179" t="s">
        <v>2882</v>
      </c>
      <c r="BF619" s="179" t="s">
        <v>901</v>
      </c>
      <c r="BG619" s="179" t="s">
        <v>901</v>
      </c>
      <c r="BH619" s="179" t="s">
        <v>901</v>
      </c>
      <c r="BI619" s="179" t="s">
        <v>901</v>
      </c>
      <c r="BJ619" s="179" t="s">
        <v>901</v>
      </c>
      <c r="BK619" s="179" t="s">
        <v>901</v>
      </c>
      <c r="BL619" s="179" t="s">
        <v>2274</v>
      </c>
      <c r="BM619" s="179" t="s">
        <v>901</v>
      </c>
      <c r="BN619" s="179" t="s">
        <v>2275</v>
      </c>
      <c r="BO619" s="180">
        <v>7704</v>
      </c>
    </row>
    <row r="620" spans="52:67" ht="38.25">
      <c r="AZ620" s="179" t="s">
        <v>1117</v>
      </c>
      <c r="BA620" s="179" t="s">
        <v>2883</v>
      </c>
      <c r="BB620" s="179" t="s">
        <v>901</v>
      </c>
      <c r="BC620" s="179" t="s">
        <v>2276</v>
      </c>
      <c r="BD620" s="179" t="s">
        <v>2884</v>
      </c>
      <c r="BE620" s="179" t="s">
        <v>2885</v>
      </c>
      <c r="BF620" s="179" t="s">
        <v>901</v>
      </c>
      <c r="BG620" s="179" t="s">
        <v>901</v>
      </c>
      <c r="BH620" s="179" t="s">
        <v>901</v>
      </c>
      <c r="BI620" s="179" t="s">
        <v>901</v>
      </c>
      <c r="BJ620" s="179" t="s">
        <v>901</v>
      </c>
      <c r="BK620" s="179" t="s">
        <v>901</v>
      </c>
      <c r="BL620" s="179" t="s">
        <v>901</v>
      </c>
      <c r="BM620" s="179" t="s">
        <v>901</v>
      </c>
      <c r="BN620" s="179" t="s">
        <v>2277</v>
      </c>
      <c r="BO620" s="180">
        <v>23424</v>
      </c>
    </row>
    <row r="621" spans="52:67" ht="38.25">
      <c r="AZ621" s="179" t="s">
        <v>1118</v>
      </c>
      <c r="BA621" s="179" t="s">
        <v>4412</v>
      </c>
      <c r="BB621" s="179" t="s">
        <v>991</v>
      </c>
      <c r="BC621" s="179" t="s">
        <v>2886</v>
      </c>
      <c r="BD621" s="179" t="s">
        <v>2887</v>
      </c>
      <c r="BE621" s="179" t="s">
        <v>2888</v>
      </c>
      <c r="BF621" s="179" t="s">
        <v>901</v>
      </c>
      <c r="BG621" s="179" t="s">
        <v>901</v>
      </c>
      <c r="BH621" s="179" t="s">
        <v>901</v>
      </c>
      <c r="BI621" s="179" t="s">
        <v>901</v>
      </c>
      <c r="BJ621" s="179" t="s">
        <v>901</v>
      </c>
      <c r="BK621" s="179" t="s">
        <v>901</v>
      </c>
      <c r="BL621" s="179" t="s">
        <v>901</v>
      </c>
      <c r="BM621" s="179" t="s">
        <v>901</v>
      </c>
      <c r="BN621" s="179" t="s">
        <v>2278</v>
      </c>
      <c r="BO621" s="180">
        <v>9215</v>
      </c>
    </row>
    <row r="622" spans="52:67" ht="38.25">
      <c r="AZ622" s="179" t="s">
        <v>1119</v>
      </c>
      <c r="BA622" s="179" t="s">
        <v>1119</v>
      </c>
      <c r="BB622" s="179" t="s">
        <v>901</v>
      </c>
      <c r="BC622" s="179" t="s">
        <v>2279</v>
      </c>
      <c r="BD622" s="179" t="s">
        <v>2889</v>
      </c>
      <c r="BE622" s="179" t="s">
        <v>2280</v>
      </c>
      <c r="BF622" s="179" t="s">
        <v>901</v>
      </c>
      <c r="BG622" s="179" t="s">
        <v>901</v>
      </c>
      <c r="BH622" s="179" t="s">
        <v>901</v>
      </c>
      <c r="BI622" s="179" t="s">
        <v>901</v>
      </c>
      <c r="BJ622" s="179" t="s">
        <v>901</v>
      </c>
      <c r="BK622" s="179" t="s">
        <v>901</v>
      </c>
      <c r="BL622" s="179" t="s">
        <v>901</v>
      </c>
      <c r="BM622" s="179" t="s">
        <v>901</v>
      </c>
      <c r="BN622" s="179" t="s">
        <v>2281</v>
      </c>
      <c r="BO622" s="180">
        <v>2815</v>
      </c>
    </row>
    <row r="623" spans="52:67" ht="25.5">
      <c r="AZ623" s="179" t="s">
        <v>1120</v>
      </c>
      <c r="BA623" s="179" t="s">
        <v>2890</v>
      </c>
      <c r="BB623" s="179" t="s">
        <v>901</v>
      </c>
      <c r="BC623" s="179" t="s">
        <v>2891</v>
      </c>
      <c r="BD623" s="179" t="s">
        <v>2892</v>
      </c>
      <c r="BE623" s="179" t="s">
        <v>2893</v>
      </c>
      <c r="BF623" s="179" t="s">
        <v>2893</v>
      </c>
      <c r="BG623" s="179" t="s">
        <v>901</v>
      </c>
      <c r="BH623" s="179" t="s">
        <v>901</v>
      </c>
      <c r="BI623" s="179" t="s">
        <v>901</v>
      </c>
      <c r="BJ623" s="179" t="s">
        <v>901</v>
      </c>
      <c r="BK623" s="179" t="s">
        <v>901</v>
      </c>
      <c r="BL623" s="179" t="s">
        <v>901</v>
      </c>
      <c r="BM623" s="179" t="s">
        <v>901</v>
      </c>
      <c r="BN623" s="179" t="s">
        <v>2894</v>
      </c>
      <c r="BO623" s="180">
        <v>5843</v>
      </c>
    </row>
    <row r="624" spans="52:67" ht="25.5">
      <c r="AZ624" s="179" t="s">
        <v>1121</v>
      </c>
      <c r="BA624" s="179" t="s">
        <v>1121</v>
      </c>
      <c r="BB624" s="179" t="s">
        <v>901</v>
      </c>
      <c r="BC624" s="179" t="s">
        <v>2895</v>
      </c>
      <c r="BD624" s="179" t="s">
        <v>2896</v>
      </c>
      <c r="BE624" s="179" t="s">
        <v>2897</v>
      </c>
      <c r="BF624" s="179" t="s">
        <v>901</v>
      </c>
      <c r="BG624" s="179" t="s">
        <v>901</v>
      </c>
      <c r="BH624" s="179" t="s">
        <v>901</v>
      </c>
      <c r="BI624" s="179" t="s">
        <v>901</v>
      </c>
      <c r="BJ624" s="179" t="s">
        <v>901</v>
      </c>
      <c r="BK624" s="179" t="s">
        <v>901</v>
      </c>
      <c r="BL624" s="179" t="s">
        <v>901</v>
      </c>
      <c r="BM624" s="179" t="s">
        <v>901</v>
      </c>
      <c r="BN624" s="179" t="s">
        <v>2282</v>
      </c>
      <c r="BO624" s="180">
        <v>4309</v>
      </c>
    </row>
    <row r="625" spans="52:67" ht="25.5">
      <c r="AZ625" s="179" t="s">
        <v>1122</v>
      </c>
      <c r="BA625" s="179" t="s">
        <v>1122</v>
      </c>
      <c r="BB625" s="179" t="s">
        <v>901</v>
      </c>
      <c r="BC625" s="179" t="s">
        <v>2898</v>
      </c>
      <c r="BD625" s="179" t="s">
        <v>2899</v>
      </c>
      <c r="BE625" s="179" t="s">
        <v>901</v>
      </c>
      <c r="BF625" s="179" t="s">
        <v>901</v>
      </c>
      <c r="BG625" s="179" t="s">
        <v>901</v>
      </c>
      <c r="BH625" s="179" t="s">
        <v>901</v>
      </c>
      <c r="BI625" s="179" t="s">
        <v>901</v>
      </c>
      <c r="BJ625" s="179" t="s">
        <v>901</v>
      </c>
      <c r="BK625" s="179" t="s">
        <v>901</v>
      </c>
      <c r="BL625" s="179" t="s">
        <v>901</v>
      </c>
      <c r="BM625" s="179" t="s">
        <v>901</v>
      </c>
      <c r="BN625" s="179" t="s">
        <v>2283</v>
      </c>
      <c r="BO625" s="180">
        <v>2948</v>
      </c>
    </row>
    <row r="626" spans="52:67" ht="51">
      <c r="AZ626" s="179" t="s">
        <v>1123</v>
      </c>
      <c r="BA626" s="179" t="s">
        <v>1123</v>
      </c>
      <c r="BB626" s="179" t="s">
        <v>901</v>
      </c>
      <c r="BC626" s="179" t="s">
        <v>2900</v>
      </c>
      <c r="BD626" s="179" t="s">
        <v>2901</v>
      </c>
      <c r="BE626" s="179" t="s">
        <v>2902</v>
      </c>
      <c r="BF626" s="179" t="s">
        <v>2903</v>
      </c>
      <c r="BG626" s="179" t="s">
        <v>901</v>
      </c>
      <c r="BH626" s="179" t="s">
        <v>901</v>
      </c>
      <c r="BI626" s="179" t="s">
        <v>901</v>
      </c>
      <c r="BJ626" s="179" t="s">
        <v>901</v>
      </c>
      <c r="BK626" s="179" t="s">
        <v>901</v>
      </c>
      <c r="BL626" s="179" t="s">
        <v>901</v>
      </c>
      <c r="BM626" s="179" t="s">
        <v>2904</v>
      </c>
      <c r="BN626" s="179" t="s">
        <v>2284</v>
      </c>
      <c r="BO626" s="180">
        <v>17945</v>
      </c>
    </row>
    <row r="627" spans="52:67" ht="38.25">
      <c r="AZ627" s="179" t="s">
        <v>1124</v>
      </c>
      <c r="BA627" s="179" t="s">
        <v>4413</v>
      </c>
      <c r="BB627" s="179" t="s">
        <v>901</v>
      </c>
      <c r="BC627" s="179" t="s">
        <v>2905</v>
      </c>
      <c r="BD627" s="179" t="s">
        <v>2906</v>
      </c>
      <c r="BE627" s="179" t="s">
        <v>901</v>
      </c>
      <c r="BF627" s="179" t="s">
        <v>901</v>
      </c>
      <c r="BG627" s="179" t="s">
        <v>901</v>
      </c>
      <c r="BH627" s="179" t="s">
        <v>901</v>
      </c>
      <c r="BI627" s="179" t="s">
        <v>901</v>
      </c>
      <c r="BJ627" s="179" t="s">
        <v>901</v>
      </c>
      <c r="BK627" s="179" t="s">
        <v>901</v>
      </c>
      <c r="BL627" s="179" t="s">
        <v>901</v>
      </c>
      <c r="BM627" s="179" t="s">
        <v>901</v>
      </c>
      <c r="BN627" s="179" t="s">
        <v>2285</v>
      </c>
      <c r="BO627" s="180">
        <v>8186</v>
      </c>
    </row>
    <row r="628" spans="52:67" ht="38.25">
      <c r="AZ628" s="179" t="s">
        <v>1125</v>
      </c>
      <c r="BA628" s="179" t="s">
        <v>4414</v>
      </c>
      <c r="BB628" s="179" t="s">
        <v>901</v>
      </c>
      <c r="BC628" s="179" t="s">
        <v>2286</v>
      </c>
      <c r="BD628" s="179" t="s">
        <v>2907</v>
      </c>
      <c r="BE628" s="179" t="s">
        <v>2287</v>
      </c>
      <c r="BF628" s="179" t="s">
        <v>901</v>
      </c>
      <c r="BG628" s="179" t="s">
        <v>901</v>
      </c>
      <c r="BH628" s="179" t="s">
        <v>901</v>
      </c>
      <c r="BI628" s="179" t="s">
        <v>901</v>
      </c>
      <c r="BJ628" s="179" t="s">
        <v>901</v>
      </c>
      <c r="BK628" s="179" t="s">
        <v>901</v>
      </c>
      <c r="BL628" s="179" t="s">
        <v>901</v>
      </c>
      <c r="BM628" s="179" t="s">
        <v>901</v>
      </c>
      <c r="BN628" s="179" t="s">
        <v>2288</v>
      </c>
      <c r="BO628" s="180">
        <v>3017</v>
      </c>
    </row>
    <row r="629" spans="52:67" ht="38.25">
      <c r="AZ629" s="179" t="s">
        <v>1126</v>
      </c>
      <c r="BA629" s="179" t="s">
        <v>1126</v>
      </c>
      <c r="BB629" s="179" t="s">
        <v>901</v>
      </c>
      <c r="BC629" s="179" t="s">
        <v>2908</v>
      </c>
      <c r="BD629" s="179" t="s">
        <v>2909</v>
      </c>
      <c r="BE629" s="179" t="s">
        <v>901</v>
      </c>
      <c r="BF629" s="179" t="s">
        <v>901</v>
      </c>
      <c r="BG629" s="179" t="s">
        <v>901</v>
      </c>
      <c r="BH629" s="179" t="s">
        <v>901</v>
      </c>
      <c r="BI629" s="179" t="s">
        <v>901</v>
      </c>
      <c r="BJ629" s="179" t="s">
        <v>901</v>
      </c>
      <c r="BK629" s="179" t="s">
        <v>901</v>
      </c>
      <c r="BL629" s="179" t="s">
        <v>901</v>
      </c>
      <c r="BM629" s="179" t="s">
        <v>901</v>
      </c>
      <c r="BN629" s="179" t="s">
        <v>2289</v>
      </c>
      <c r="BO629" s="180">
        <v>1749</v>
      </c>
    </row>
    <row r="630" spans="52:67" ht="25.5">
      <c r="AZ630" s="179" t="s">
        <v>1127</v>
      </c>
      <c r="BA630" s="179" t="s">
        <v>4415</v>
      </c>
      <c r="BB630" s="179" t="s">
        <v>901</v>
      </c>
      <c r="BC630" s="179" t="s">
        <v>2910</v>
      </c>
      <c r="BD630" s="179" t="s">
        <v>2911</v>
      </c>
      <c r="BE630" s="179" t="s">
        <v>2290</v>
      </c>
      <c r="BF630" s="179" t="s">
        <v>2290</v>
      </c>
      <c r="BG630" s="179" t="s">
        <v>901</v>
      </c>
      <c r="BH630" s="179" t="s">
        <v>901</v>
      </c>
      <c r="BI630" s="179" t="s">
        <v>901</v>
      </c>
      <c r="BJ630" s="179" t="s">
        <v>901</v>
      </c>
      <c r="BK630" s="179" t="s">
        <v>901</v>
      </c>
      <c r="BL630" s="179" t="s">
        <v>901</v>
      </c>
      <c r="BM630" s="179" t="s">
        <v>901</v>
      </c>
      <c r="BN630" s="179" t="s">
        <v>2291</v>
      </c>
      <c r="BO630" s="180">
        <v>14268</v>
      </c>
    </row>
    <row r="631" spans="52:67" ht="38.25">
      <c r="AZ631" s="179" t="s">
        <v>1128</v>
      </c>
      <c r="BA631" s="179" t="s">
        <v>1128</v>
      </c>
      <c r="BB631" s="179" t="s">
        <v>901</v>
      </c>
      <c r="BC631" s="179" t="s">
        <v>2912</v>
      </c>
      <c r="BD631" s="179" t="s">
        <v>2913</v>
      </c>
      <c r="BE631" s="179" t="s">
        <v>901</v>
      </c>
      <c r="BF631" s="179" t="s">
        <v>901</v>
      </c>
      <c r="BG631" s="179" t="s">
        <v>901</v>
      </c>
      <c r="BH631" s="179" t="s">
        <v>901</v>
      </c>
      <c r="BI631" s="179" t="s">
        <v>901</v>
      </c>
      <c r="BJ631" s="179" t="s">
        <v>901</v>
      </c>
      <c r="BK631" s="179" t="s">
        <v>901</v>
      </c>
      <c r="BL631" s="179" t="s">
        <v>901</v>
      </c>
      <c r="BM631" s="179" t="s">
        <v>901</v>
      </c>
      <c r="BN631" s="179" t="s">
        <v>2292</v>
      </c>
      <c r="BO631" s="180">
        <v>24257</v>
      </c>
    </row>
    <row r="632" spans="52:67" ht="38.25">
      <c r="AZ632" s="179" t="s">
        <v>1129</v>
      </c>
      <c r="BA632" s="179" t="s">
        <v>2914</v>
      </c>
      <c r="BB632" s="179" t="s">
        <v>901</v>
      </c>
      <c r="BC632" s="179" t="s">
        <v>2915</v>
      </c>
      <c r="BD632" s="179" t="s">
        <v>2916</v>
      </c>
      <c r="BE632" s="179" t="s">
        <v>2917</v>
      </c>
      <c r="BF632" s="179" t="s">
        <v>901</v>
      </c>
      <c r="BG632" s="179" t="s">
        <v>901</v>
      </c>
      <c r="BH632" s="179" t="s">
        <v>901</v>
      </c>
      <c r="BI632" s="179" t="s">
        <v>901</v>
      </c>
      <c r="BJ632" s="179" t="s">
        <v>901</v>
      </c>
      <c r="BK632" s="179" t="s">
        <v>901</v>
      </c>
      <c r="BL632" s="179" t="s">
        <v>901</v>
      </c>
      <c r="BM632" s="179" t="s">
        <v>2918</v>
      </c>
      <c r="BN632" s="179" t="s">
        <v>2919</v>
      </c>
      <c r="BO632" s="180">
        <v>10181</v>
      </c>
    </row>
    <row r="633" spans="52:67" ht="38.25">
      <c r="AZ633" s="179" t="s">
        <v>1130</v>
      </c>
      <c r="BA633" s="179" t="s">
        <v>4416</v>
      </c>
      <c r="BB633" s="179" t="s">
        <v>992</v>
      </c>
      <c r="BC633" s="179" t="s">
        <v>2920</v>
      </c>
      <c r="BD633" s="179" t="s">
        <v>2921</v>
      </c>
      <c r="BE633" s="179" t="s">
        <v>2922</v>
      </c>
      <c r="BF633" s="179" t="s">
        <v>901</v>
      </c>
      <c r="BG633" s="179" t="s">
        <v>901</v>
      </c>
      <c r="BH633" s="179" t="s">
        <v>901</v>
      </c>
      <c r="BI633" s="179" t="s">
        <v>901</v>
      </c>
      <c r="BJ633" s="179" t="s">
        <v>901</v>
      </c>
      <c r="BK633" s="179" t="s">
        <v>901</v>
      </c>
      <c r="BL633" s="179" t="s">
        <v>901</v>
      </c>
      <c r="BM633" s="179" t="s">
        <v>901</v>
      </c>
      <c r="BN633" s="179" t="s">
        <v>2923</v>
      </c>
      <c r="BO633" s="180">
        <v>5923</v>
      </c>
    </row>
    <row r="634" spans="52:67" ht="38.25">
      <c r="AZ634" s="179" t="s">
        <v>1131</v>
      </c>
      <c r="BA634" s="179" t="s">
        <v>4417</v>
      </c>
      <c r="BB634" s="179" t="s">
        <v>993</v>
      </c>
      <c r="BC634" s="179" t="s">
        <v>2924</v>
      </c>
      <c r="BD634" s="179" t="s">
        <v>2925</v>
      </c>
      <c r="BE634" s="179" t="s">
        <v>901</v>
      </c>
      <c r="BF634" s="179" t="s">
        <v>901</v>
      </c>
      <c r="BG634" s="179" t="s">
        <v>901</v>
      </c>
      <c r="BH634" s="179" t="s">
        <v>901</v>
      </c>
      <c r="BI634" s="179" t="s">
        <v>901</v>
      </c>
      <c r="BJ634" s="179" t="s">
        <v>901</v>
      </c>
      <c r="BK634" s="179" t="s">
        <v>901</v>
      </c>
      <c r="BL634" s="179" t="s">
        <v>901</v>
      </c>
      <c r="BM634" s="179" t="s">
        <v>901</v>
      </c>
      <c r="BN634" s="179" t="s">
        <v>2293</v>
      </c>
      <c r="BO634" s="180">
        <v>10334</v>
      </c>
    </row>
    <row r="635" spans="52:67" ht="38.25">
      <c r="AZ635" s="179" t="s">
        <v>1132</v>
      </c>
      <c r="BA635" s="179" t="s">
        <v>2926</v>
      </c>
      <c r="BB635" s="179" t="s">
        <v>901</v>
      </c>
      <c r="BC635" s="179" t="s">
        <v>2927</v>
      </c>
      <c r="BD635" s="179" t="s">
        <v>2928</v>
      </c>
      <c r="BE635" s="179" t="s">
        <v>2929</v>
      </c>
      <c r="BF635" s="179" t="s">
        <v>2929</v>
      </c>
      <c r="BG635" s="179" t="s">
        <v>901</v>
      </c>
      <c r="BH635" s="179" t="s">
        <v>901</v>
      </c>
      <c r="BI635" s="179" t="s">
        <v>901</v>
      </c>
      <c r="BJ635" s="179" t="s">
        <v>901</v>
      </c>
      <c r="BK635" s="179" t="s">
        <v>901</v>
      </c>
      <c r="BL635" s="179" t="s">
        <v>901</v>
      </c>
      <c r="BM635" s="179" t="s">
        <v>901</v>
      </c>
      <c r="BN635" s="179" t="s">
        <v>2294</v>
      </c>
      <c r="BO635" s="180">
        <v>16951</v>
      </c>
    </row>
    <row r="636" spans="52:67" ht="25.5">
      <c r="AZ636" s="179" t="s">
        <v>1133</v>
      </c>
      <c r="BA636" s="179" t="s">
        <v>4418</v>
      </c>
      <c r="BB636" s="179" t="s">
        <v>994</v>
      </c>
      <c r="BC636" s="179" t="s">
        <v>2930</v>
      </c>
      <c r="BD636" s="179" t="s">
        <v>2931</v>
      </c>
      <c r="BE636" s="179" t="s">
        <v>901</v>
      </c>
      <c r="BF636" s="179" t="s">
        <v>901</v>
      </c>
      <c r="BG636" s="179" t="s">
        <v>901</v>
      </c>
      <c r="BH636" s="179" t="s">
        <v>901</v>
      </c>
      <c r="BI636" s="179" t="s">
        <v>901</v>
      </c>
      <c r="BJ636" s="179" t="s">
        <v>901</v>
      </c>
      <c r="BK636" s="179" t="s">
        <v>901</v>
      </c>
      <c r="BL636" s="179" t="s">
        <v>901</v>
      </c>
      <c r="BM636" s="179" t="s">
        <v>901</v>
      </c>
      <c r="BN636" s="179" t="s">
        <v>2295</v>
      </c>
      <c r="BO636" s="180">
        <v>4537</v>
      </c>
    </row>
    <row r="637" spans="52:67" ht="25.5">
      <c r="AZ637" s="179" t="s">
        <v>1134</v>
      </c>
      <c r="BA637" s="179" t="s">
        <v>2932</v>
      </c>
      <c r="BB637" s="179" t="s">
        <v>901</v>
      </c>
      <c r="BC637" s="179" t="s">
        <v>2296</v>
      </c>
      <c r="BD637" s="179" t="s">
        <v>2933</v>
      </c>
      <c r="BE637" s="179" t="s">
        <v>2934</v>
      </c>
      <c r="BF637" s="179" t="s">
        <v>5084</v>
      </c>
      <c r="BG637" s="179" t="s">
        <v>901</v>
      </c>
      <c r="BH637" s="179" t="s">
        <v>901</v>
      </c>
      <c r="BI637" s="179" t="s">
        <v>901</v>
      </c>
      <c r="BJ637" s="179" t="s">
        <v>901</v>
      </c>
      <c r="BK637" s="179" t="s">
        <v>901</v>
      </c>
      <c r="BL637" s="179" t="s">
        <v>901</v>
      </c>
      <c r="BM637" s="179" t="s">
        <v>901</v>
      </c>
      <c r="BN637" s="179" t="s">
        <v>2297</v>
      </c>
      <c r="BO637" s="180">
        <v>7973</v>
      </c>
    </row>
    <row r="638" spans="52:67" ht="25.5">
      <c r="AZ638" s="179" t="s">
        <v>1135</v>
      </c>
      <c r="BA638" s="179" t="s">
        <v>1135</v>
      </c>
      <c r="BB638" s="179" t="s">
        <v>901</v>
      </c>
      <c r="BC638" s="179" t="s">
        <v>5085</v>
      </c>
      <c r="BD638" s="179" t="s">
        <v>5086</v>
      </c>
      <c r="BE638" s="179" t="s">
        <v>901</v>
      </c>
      <c r="BF638" s="179" t="s">
        <v>901</v>
      </c>
      <c r="BG638" s="179" t="s">
        <v>901</v>
      </c>
      <c r="BH638" s="179" t="s">
        <v>901</v>
      </c>
      <c r="BI638" s="179" t="s">
        <v>901</v>
      </c>
      <c r="BJ638" s="179" t="s">
        <v>901</v>
      </c>
      <c r="BK638" s="179" t="s">
        <v>901</v>
      </c>
      <c r="BL638" s="179" t="s">
        <v>901</v>
      </c>
      <c r="BM638" s="179" t="s">
        <v>901</v>
      </c>
      <c r="BN638" s="179" t="s">
        <v>2298</v>
      </c>
      <c r="BO638" s="180">
        <v>10262</v>
      </c>
    </row>
    <row r="639" spans="52:67" ht="25.5">
      <c r="AZ639" s="179" t="s">
        <v>1136</v>
      </c>
      <c r="BA639" s="179" t="s">
        <v>4419</v>
      </c>
      <c r="BB639" s="179" t="s">
        <v>995</v>
      </c>
      <c r="BC639" s="179" t="s">
        <v>5087</v>
      </c>
      <c r="BD639" s="179" t="s">
        <v>5088</v>
      </c>
      <c r="BE639" s="179" t="s">
        <v>901</v>
      </c>
      <c r="BF639" s="179" t="s">
        <v>901</v>
      </c>
      <c r="BG639" s="179" t="s">
        <v>901</v>
      </c>
      <c r="BH639" s="179" t="s">
        <v>901</v>
      </c>
      <c r="BI639" s="179" t="s">
        <v>901</v>
      </c>
      <c r="BJ639" s="179" t="s">
        <v>901</v>
      </c>
      <c r="BK639" s="179" t="s">
        <v>901</v>
      </c>
      <c r="BL639" s="179" t="s">
        <v>901</v>
      </c>
      <c r="BM639" s="179" t="s">
        <v>901</v>
      </c>
      <c r="BN639" s="179" t="s">
        <v>2299</v>
      </c>
      <c r="BO639" s="180">
        <v>246000</v>
      </c>
    </row>
    <row r="640" spans="52:67" ht="25.5">
      <c r="AZ640" s="179" t="s">
        <v>1137</v>
      </c>
      <c r="BA640" s="179" t="s">
        <v>1137</v>
      </c>
      <c r="BB640" s="179" t="s">
        <v>901</v>
      </c>
      <c r="BC640" s="179" t="s">
        <v>5089</v>
      </c>
      <c r="BD640" s="179" t="s">
        <v>5090</v>
      </c>
      <c r="BE640" s="179" t="s">
        <v>901</v>
      </c>
      <c r="BF640" s="179" t="s">
        <v>901</v>
      </c>
      <c r="BG640" s="179" t="s">
        <v>901</v>
      </c>
      <c r="BH640" s="179" t="s">
        <v>901</v>
      </c>
      <c r="BI640" s="179" t="s">
        <v>901</v>
      </c>
      <c r="BJ640" s="179" t="s">
        <v>901</v>
      </c>
      <c r="BK640" s="179" t="s">
        <v>901</v>
      </c>
      <c r="BL640" s="179" t="s">
        <v>901</v>
      </c>
      <c r="BM640" s="179" t="s">
        <v>901</v>
      </c>
      <c r="BN640" s="179" t="s">
        <v>2300</v>
      </c>
      <c r="BO640" s="180">
        <v>3620</v>
      </c>
    </row>
    <row r="641" spans="52:67" ht="38.25">
      <c r="AZ641" s="179" t="s">
        <v>1138</v>
      </c>
      <c r="BA641" s="179" t="s">
        <v>4420</v>
      </c>
      <c r="BB641" s="179" t="s">
        <v>901</v>
      </c>
      <c r="BC641" s="179" t="s">
        <v>2301</v>
      </c>
      <c r="BD641" s="179" t="s">
        <v>5091</v>
      </c>
      <c r="BE641" s="179" t="s">
        <v>2302</v>
      </c>
      <c r="BF641" s="179" t="s">
        <v>901</v>
      </c>
      <c r="BG641" s="179" t="s">
        <v>901</v>
      </c>
      <c r="BH641" s="179" t="s">
        <v>901</v>
      </c>
      <c r="BI641" s="179" t="s">
        <v>901</v>
      </c>
      <c r="BJ641" s="179" t="s">
        <v>901</v>
      </c>
      <c r="BK641" s="179" t="s">
        <v>901</v>
      </c>
      <c r="BL641" s="179" t="s">
        <v>901</v>
      </c>
      <c r="BM641" s="179" t="s">
        <v>901</v>
      </c>
      <c r="BN641" s="179" t="s">
        <v>2303</v>
      </c>
      <c r="BO641" s="180">
        <v>7651</v>
      </c>
    </row>
    <row r="642" spans="52:67" ht="25.5">
      <c r="AZ642" s="179" t="s">
        <v>1139</v>
      </c>
      <c r="BA642" s="179" t="s">
        <v>1139</v>
      </c>
      <c r="BB642" s="179" t="s">
        <v>901</v>
      </c>
      <c r="BC642" s="179" t="s">
        <v>5092</v>
      </c>
      <c r="BD642" s="179" t="s">
        <v>5093</v>
      </c>
      <c r="BE642" s="179" t="s">
        <v>5094</v>
      </c>
      <c r="BF642" s="179" t="s">
        <v>901</v>
      </c>
      <c r="BG642" s="179" t="s">
        <v>901</v>
      </c>
      <c r="BH642" s="179" t="s">
        <v>901</v>
      </c>
      <c r="BI642" s="179" t="s">
        <v>901</v>
      </c>
      <c r="BJ642" s="179" t="s">
        <v>901</v>
      </c>
      <c r="BK642" s="179" t="s">
        <v>901</v>
      </c>
      <c r="BL642" s="179" t="s">
        <v>901</v>
      </c>
      <c r="BM642" s="179" t="s">
        <v>901</v>
      </c>
      <c r="BN642" s="179" t="s">
        <v>2304</v>
      </c>
      <c r="BO642" s="180">
        <v>15244</v>
      </c>
    </row>
    <row r="643" spans="52:67" ht="25.5">
      <c r="AZ643" s="179" t="s">
        <v>1140</v>
      </c>
      <c r="BA643" s="179" t="s">
        <v>4421</v>
      </c>
      <c r="BB643" s="179" t="s">
        <v>901</v>
      </c>
      <c r="BC643" s="179" t="s">
        <v>2305</v>
      </c>
      <c r="BD643" s="179" t="s">
        <v>5095</v>
      </c>
      <c r="BE643" s="179" t="s">
        <v>2306</v>
      </c>
      <c r="BF643" s="179" t="s">
        <v>901</v>
      </c>
      <c r="BG643" s="179" t="s">
        <v>901</v>
      </c>
      <c r="BH643" s="179" t="s">
        <v>901</v>
      </c>
      <c r="BI643" s="179" t="s">
        <v>901</v>
      </c>
      <c r="BJ643" s="179" t="s">
        <v>901</v>
      </c>
      <c r="BK643" s="179" t="s">
        <v>901</v>
      </c>
      <c r="BL643" s="179" t="s">
        <v>901</v>
      </c>
      <c r="BM643" s="179" t="s">
        <v>901</v>
      </c>
      <c r="BN643" s="179" t="s">
        <v>2307</v>
      </c>
      <c r="BO643" s="180">
        <v>5384</v>
      </c>
    </row>
    <row r="644" spans="52:67" ht="38.25">
      <c r="AZ644" s="179" t="s">
        <v>1141</v>
      </c>
      <c r="BA644" s="179" t="s">
        <v>4422</v>
      </c>
      <c r="BB644" s="179" t="s">
        <v>901</v>
      </c>
      <c r="BC644" s="179" t="s">
        <v>5096</v>
      </c>
      <c r="BD644" s="179" t="s">
        <v>5097</v>
      </c>
      <c r="BE644" s="179" t="s">
        <v>5098</v>
      </c>
      <c r="BF644" s="179" t="s">
        <v>901</v>
      </c>
      <c r="BG644" s="179" t="s">
        <v>901</v>
      </c>
      <c r="BH644" s="179" t="s">
        <v>901</v>
      </c>
      <c r="BI644" s="179" t="s">
        <v>901</v>
      </c>
      <c r="BJ644" s="179" t="s">
        <v>901</v>
      </c>
      <c r="BK644" s="179" t="s">
        <v>901</v>
      </c>
      <c r="BL644" s="179" t="s">
        <v>901</v>
      </c>
      <c r="BM644" s="179" t="s">
        <v>901</v>
      </c>
      <c r="BN644" s="179" t="s">
        <v>5099</v>
      </c>
      <c r="BO644" s="180">
        <v>2313</v>
      </c>
    </row>
    <row r="645" spans="52:67" ht="25.5">
      <c r="AZ645" s="179" t="s">
        <v>1142</v>
      </c>
      <c r="BA645" s="179" t="s">
        <v>4423</v>
      </c>
      <c r="BB645" s="179" t="s">
        <v>901</v>
      </c>
      <c r="BC645" s="179" t="s">
        <v>5100</v>
      </c>
      <c r="BD645" s="179" t="s">
        <v>5101</v>
      </c>
      <c r="BE645" s="179" t="s">
        <v>5102</v>
      </c>
      <c r="BF645" s="179" t="s">
        <v>901</v>
      </c>
      <c r="BG645" s="179" t="s">
        <v>901</v>
      </c>
      <c r="BH645" s="179" t="s">
        <v>901</v>
      </c>
      <c r="BI645" s="179" t="s">
        <v>901</v>
      </c>
      <c r="BJ645" s="179" t="s">
        <v>901</v>
      </c>
      <c r="BK645" s="179" t="s">
        <v>901</v>
      </c>
      <c r="BL645" s="179" t="s">
        <v>901</v>
      </c>
      <c r="BM645" s="179" t="s">
        <v>901</v>
      </c>
      <c r="BN645" s="179" t="s">
        <v>2308</v>
      </c>
      <c r="BO645" s="180">
        <v>6935</v>
      </c>
    </row>
    <row r="646" spans="52:67" ht="38.25">
      <c r="AZ646" s="179" t="s">
        <v>1143</v>
      </c>
      <c r="BA646" s="179" t="s">
        <v>1143</v>
      </c>
      <c r="BB646" s="179" t="s">
        <v>901</v>
      </c>
      <c r="BC646" s="179" t="s">
        <v>5103</v>
      </c>
      <c r="BD646" s="179" t="s">
        <v>2000</v>
      </c>
      <c r="BE646" s="179" t="s">
        <v>5104</v>
      </c>
      <c r="BF646" s="179" t="s">
        <v>901</v>
      </c>
      <c r="BG646" s="179" t="s">
        <v>901</v>
      </c>
      <c r="BH646" s="179" t="s">
        <v>901</v>
      </c>
      <c r="BI646" s="179" t="s">
        <v>901</v>
      </c>
      <c r="BJ646" s="179" t="s">
        <v>901</v>
      </c>
      <c r="BK646" s="179" t="s">
        <v>901</v>
      </c>
      <c r="BL646" s="179" t="s">
        <v>901</v>
      </c>
      <c r="BM646" s="179" t="s">
        <v>901</v>
      </c>
      <c r="BN646" s="179" t="s">
        <v>2309</v>
      </c>
      <c r="BO646" s="180">
        <v>4644</v>
      </c>
    </row>
    <row r="647" spans="52:67" ht="63.75">
      <c r="AZ647" s="179" t="s">
        <v>1144</v>
      </c>
      <c r="BA647" s="179" t="s">
        <v>4424</v>
      </c>
      <c r="BB647" s="179" t="s">
        <v>901</v>
      </c>
      <c r="BC647" s="179" t="s">
        <v>2310</v>
      </c>
      <c r="BD647" s="179" t="s">
        <v>5105</v>
      </c>
      <c r="BE647" s="179" t="s">
        <v>5106</v>
      </c>
      <c r="BF647" s="179" t="s">
        <v>5107</v>
      </c>
      <c r="BG647" s="179" t="s">
        <v>901</v>
      </c>
      <c r="BH647" s="179" t="s">
        <v>901</v>
      </c>
      <c r="BI647" s="179" t="s">
        <v>901</v>
      </c>
      <c r="BJ647" s="179" t="s">
        <v>901</v>
      </c>
      <c r="BK647" s="179" t="s">
        <v>901</v>
      </c>
      <c r="BL647" s="179" t="s">
        <v>5108</v>
      </c>
      <c r="BM647" s="179" t="s">
        <v>901</v>
      </c>
      <c r="BN647" s="179" t="s">
        <v>5109</v>
      </c>
      <c r="BO647" s="180">
        <v>8540</v>
      </c>
    </row>
    <row r="648" spans="52:67" ht="51">
      <c r="AZ648" s="179" t="s">
        <v>1145</v>
      </c>
      <c r="BA648" s="179" t="s">
        <v>1145</v>
      </c>
      <c r="BB648" s="179" t="s">
        <v>901</v>
      </c>
      <c r="BC648" s="179" t="s">
        <v>5110</v>
      </c>
      <c r="BD648" s="179" t="s">
        <v>5111</v>
      </c>
      <c r="BE648" s="179" t="s">
        <v>901</v>
      </c>
      <c r="BF648" s="179" t="s">
        <v>901</v>
      </c>
      <c r="BG648" s="179" t="s">
        <v>901</v>
      </c>
      <c r="BH648" s="179" t="s">
        <v>901</v>
      </c>
      <c r="BI648" s="179" t="s">
        <v>901</v>
      </c>
      <c r="BJ648" s="179" t="s">
        <v>901</v>
      </c>
      <c r="BK648" s="179" t="s">
        <v>901</v>
      </c>
      <c r="BL648" s="179" t="s">
        <v>901</v>
      </c>
      <c r="BM648" s="179" t="s">
        <v>901</v>
      </c>
      <c r="BN648" s="179" t="s">
        <v>2311</v>
      </c>
      <c r="BO648" s="180">
        <v>11520</v>
      </c>
    </row>
    <row r="649" spans="52:67" ht="38.25">
      <c r="AZ649" s="179" t="s">
        <v>1146</v>
      </c>
      <c r="BA649" s="179" t="s">
        <v>1146</v>
      </c>
      <c r="BB649" s="179" t="s">
        <v>901</v>
      </c>
      <c r="BC649" s="179" t="s">
        <v>5112</v>
      </c>
      <c r="BD649" s="179" t="s">
        <v>5113</v>
      </c>
      <c r="BE649" s="179" t="s">
        <v>901</v>
      </c>
      <c r="BF649" s="179" t="s">
        <v>901</v>
      </c>
      <c r="BG649" s="179" t="s">
        <v>901</v>
      </c>
      <c r="BH649" s="179" t="s">
        <v>901</v>
      </c>
      <c r="BI649" s="179" t="s">
        <v>901</v>
      </c>
      <c r="BJ649" s="179" t="s">
        <v>901</v>
      </c>
      <c r="BK649" s="179" t="s">
        <v>901</v>
      </c>
      <c r="BL649" s="179" t="s">
        <v>901</v>
      </c>
      <c r="BM649" s="179" t="s">
        <v>901</v>
      </c>
      <c r="BN649" s="179" t="s">
        <v>2312</v>
      </c>
      <c r="BO649" s="180">
        <v>26892</v>
      </c>
    </row>
    <row r="650" spans="52:67" ht="51">
      <c r="AZ650" s="179" t="s">
        <v>1147</v>
      </c>
      <c r="BA650" s="179" t="s">
        <v>5114</v>
      </c>
      <c r="BB650" s="179" t="s">
        <v>901</v>
      </c>
      <c r="BC650" s="179" t="s">
        <v>5115</v>
      </c>
      <c r="BD650" s="179" t="s">
        <v>5116</v>
      </c>
      <c r="BE650" s="179" t="s">
        <v>5117</v>
      </c>
      <c r="BF650" s="179" t="s">
        <v>5117</v>
      </c>
      <c r="BG650" s="179" t="s">
        <v>901</v>
      </c>
      <c r="BH650" s="179" t="s">
        <v>901</v>
      </c>
      <c r="BI650" s="179" t="s">
        <v>901</v>
      </c>
      <c r="BJ650" s="179" t="s">
        <v>901</v>
      </c>
      <c r="BK650" s="179" t="s">
        <v>901</v>
      </c>
      <c r="BL650" s="179" t="s">
        <v>901</v>
      </c>
      <c r="BM650" s="179" t="s">
        <v>5118</v>
      </c>
      <c r="BN650" s="179" t="s">
        <v>2313</v>
      </c>
      <c r="BO650" s="180">
        <v>14011</v>
      </c>
    </row>
    <row r="651" spans="52:67" ht="38.25">
      <c r="AZ651" s="179" t="s">
        <v>1148</v>
      </c>
      <c r="BA651" s="179" t="s">
        <v>5119</v>
      </c>
      <c r="BB651" s="179" t="s">
        <v>5120</v>
      </c>
      <c r="BC651" s="179" t="s">
        <v>2230</v>
      </c>
      <c r="BD651" s="179" t="s">
        <v>2231</v>
      </c>
      <c r="BE651" s="179" t="s">
        <v>2232</v>
      </c>
      <c r="BF651" s="179" t="s">
        <v>2232</v>
      </c>
      <c r="BG651" s="179" t="s">
        <v>901</v>
      </c>
      <c r="BH651" s="179" t="s">
        <v>901</v>
      </c>
      <c r="BI651" s="179" t="s">
        <v>901</v>
      </c>
      <c r="BJ651" s="179" t="s">
        <v>901</v>
      </c>
      <c r="BK651" s="179" t="s">
        <v>901</v>
      </c>
      <c r="BL651" s="179" t="s">
        <v>901</v>
      </c>
      <c r="BM651" s="179" t="s">
        <v>901</v>
      </c>
      <c r="BN651" s="179" t="s">
        <v>2314</v>
      </c>
      <c r="BO651" s="180">
        <v>16423</v>
      </c>
    </row>
    <row r="652" spans="52:67" ht="38.25">
      <c r="AZ652" s="179" t="s">
        <v>1149</v>
      </c>
      <c r="BA652" s="179" t="s">
        <v>2233</v>
      </c>
      <c r="BB652" s="179" t="s">
        <v>901</v>
      </c>
      <c r="BC652" s="179" t="s">
        <v>2234</v>
      </c>
      <c r="BD652" s="179" t="s">
        <v>2235</v>
      </c>
      <c r="BE652" s="179" t="s">
        <v>2236</v>
      </c>
      <c r="BF652" s="179" t="s">
        <v>901</v>
      </c>
      <c r="BG652" s="179" t="s">
        <v>901</v>
      </c>
      <c r="BH652" s="179" t="s">
        <v>901</v>
      </c>
      <c r="BI652" s="179" t="s">
        <v>901</v>
      </c>
      <c r="BJ652" s="179" t="s">
        <v>901</v>
      </c>
      <c r="BK652" s="179" t="s">
        <v>901</v>
      </c>
      <c r="BL652" s="179" t="s">
        <v>901</v>
      </c>
      <c r="BM652" s="179" t="s">
        <v>901</v>
      </c>
      <c r="BN652" s="179" t="s">
        <v>2315</v>
      </c>
      <c r="BO652" s="180">
        <v>5145</v>
      </c>
    </row>
    <row r="653" spans="52:67" ht="38.25">
      <c r="AZ653" s="179" t="s">
        <v>1150</v>
      </c>
      <c r="BA653" s="179" t="s">
        <v>1150</v>
      </c>
      <c r="BB653" s="179" t="s">
        <v>901</v>
      </c>
      <c r="BC653" s="179" t="s">
        <v>2237</v>
      </c>
      <c r="BD653" s="179" t="s">
        <v>2238</v>
      </c>
      <c r="BE653" s="179" t="s">
        <v>2239</v>
      </c>
      <c r="BF653" s="179" t="s">
        <v>901</v>
      </c>
      <c r="BG653" s="179" t="s">
        <v>901</v>
      </c>
      <c r="BH653" s="179" t="s">
        <v>901</v>
      </c>
      <c r="BI653" s="179" t="s">
        <v>901</v>
      </c>
      <c r="BJ653" s="179" t="s">
        <v>901</v>
      </c>
      <c r="BK653" s="179" t="s">
        <v>901</v>
      </c>
      <c r="BL653" s="179" t="s">
        <v>901</v>
      </c>
      <c r="BM653" s="179" t="s">
        <v>901</v>
      </c>
      <c r="BN653" s="179" t="s">
        <v>2316</v>
      </c>
      <c r="BO653" s="180">
        <v>14910</v>
      </c>
    </row>
    <row r="654" spans="52:67" ht="38.25">
      <c r="AZ654" s="179" t="s">
        <v>1151</v>
      </c>
      <c r="BA654" s="179" t="s">
        <v>2240</v>
      </c>
      <c r="BB654" s="179" t="s">
        <v>901</v>
      </c>
      <c r="BC654" s="179" t="s">
        <v>2241</v>
      </c>
      <c r="BD654" s="179" t="s">
        <v>2242</v>
      </c>
      <c r="BE654" s="179" t="s">
        <v>2243</v>
      </c>
      <c r="BF654" s="179" t="s">
        <v>2243</v>
      </c>
      <c r="BG654" s="179" t="s">
        <v>901</v>
      </c>
      <c r="BH654" s="179" t="s">
        <v>901</v>
      </c>
      <c r="BI654" s="179" t="s">
        <v>901</v>
      </c>
      <c r="BJ654" s="179" t="s">
        <v>901</v>
      </c>
      <c r="BK654" s="179" t="s">
        <v>901</v>
      </c>
      <c r="BL654" s="179" t="s">
        <v>901</v>
      </c>
      <c r="BM654" s="179" t="s">
        <v>901</v>
      </c>
      <c r="BN654" s="179" t="s">
        <v>2317</v>
      </c>
      <c r="BO654" s="180">
        <v>5420</v>
      </c>
    </row>
    <row r="655" spans="52:67" ht="38.25">
      <c r="AZ655" s="179" t="s">
        <v>1152</v>
      </c>
      <c r="BA655" s="179" t="s">
        <v>2244</v>
      </c>
      <c r="BB655" s="179" t="s">
        <v>901</v>
      </c>
      <c r="BC655" s="179" t="s">
        <v>2245</v>
      </c>
      <c r="BD655" s="179" t="s">
        <v>2246</v>
      </c>
      <c r="BE655" s="179" t="s">
        <v>2247</v>
      </c>
      <c r="BF655" s="179" t="s">
        <v>901</v>
      </c>
      <c r="BG655" s="179" t="s">
        <v>901</v>
      </c>
      <c r="BH655" s="179" t="s">
        <v>901</v>
      </c>
      <c r="BI655" s="179" t="s">
        <v>901</v>
      </c>
      <c r="BJ655" s="179" t="s">
        <v>901</v>
      </c>
      <c r="BK655" s="179" t="s">
        <v>901</v>
      </c>
      <c r="BL655" s="179" t="s">
        <v>901</v>
      </c>
      <c r="BM655" s="179" t="s">
        <v>901</v>
      </c>
      <c r="BN655" s="179" t="s">
        <v>2318</v>
      </c>
      <c r="BO655" s="180">
        <v>1908</v>
      </c>
    </row>
    <row r="656" spans="52:67" ht="38.25">
      <c r="AZ656" s="179" t="s">
        <v>1153</v>
      </c>
      <c r="BA656" s="179" t="s">
        <v>1153</v>
      </c>
      <c r="BB656" s="179" t="s">
        <v>901</v>
      </c>
      <c r="BC656" s="179" t="s">
        <v>2248</v>
      </c>
      <c r="BD656" s="179" t="s">
        <v>2249</v>
      </c>
      <c r="BE656" s="179" t="s">
        <v>2250</v>
      </c>
      <c r="BF656" s="179" t="s">
        <v>901</v>
      </c>
      <c r="BG656" s="179" t="s">
        <v>901</v>
      </c>
      <c r="BH656" s="179" t="s">
        <v>901</v>
      </c>
      <c r="BI656" s="179" t="s">
        <v>901</v>
      </c>
      <c r="BJ656" s="179" t="s">
        <v>901</v>
      </c>
      <c r="BK656" s="179" t="s">
        <v>901</v>
      </c>
      <c r="BL656" s="179" t="s">
        <v>901</v>
      </c>
      <c r="BM656" s="179" t="s">
        <v>901</v>
      </c>
      <c r="BN656" s="179" t="s">
        <v>2251</v>
      </c>
      <c r="BO656" s="180">
        <v>5328</v>
      </c>
    </row>
    <row r="657" spans="52:67" ht="25.5">
      <c r="AZ657" s="179" t="s">
        <v>1154</v>
      </c>
      <c r="BA657" s="179" t="s">
        <v>2252</v>
      </c>
      <c r="BB657" s="179" t="s">
        <v>901</v>
      </c>
      <c r="BC657" s="179" t="s">
        <v>2253</v>
      </c>
      <c r="BD657" s="179" t="s">
        <v>2254</v>
      </c>
      <c r="BE657" s="179" t="s">
        <v>2255</v>
      </c>
      <c r="BF657" s="179" t="s">
        <v>901</v>
      </c>
      <c r="BG657" s="179" t="s">
        <v>901</v>
      </c>
      <c r="BH657" s="179" t="s">
        <v>901</v>
      </c>
      <c r="BI657" s="179" t="s">
        <v>901</v>
      </c>
      <c r="BJ657" s="179" t="s">
        <v>901</v>
      </c>
      <c r="BK657" s="179" t="s">
        <v>901</v>
      </c>
      <c r="BL657" s="179" t="s">
        <v>901</v>
      </c>
      <c r="BM657" s="179" t="s">
        <v>901</v>
      </c>
      <c r="BN657" s="179" t="s">
        <v>2319</v>
      </c>
      <c r="BO657" s="180">
        <v>3722</v>
      </c>
    </row>
    <row r="658" spans="52:67" ht="51">
      <c r="AZ658" s="179" t="s">
        <v>1155</v>
      </c>
      <c r="BA658" s="179" t="s">
        <v>4425</v>
      </c>
      <c r="BB658" s="179" t="s">
        <v>901</v>
      </c>
      <c r="BC658" s="179" t="s">
        <v>2320</v>
      </c>
      <c r="BD658" s="179" t="s">
        <v>2321</v>
      </c>
      <c r="BE658" s="179" t="s">
        <v>2322</v>
      </c>
      <c r="BF658" s="179" t="s">
        <v>901</v>
      </c>
      <c r="BG658" s="179" t="s">
        <v>901</v>
      </c>
      <c r="BH658" s="179" t="s">
        <v>901</v>
      </c>
      <c r="BI658" s="179" t="s">
        <v>901</v>
      </c>
      <c r="BJ658" s="179" t="s">
        <v>901</v>
      </c>
      <c r="BK658" s="179" t="s">
        <v>901</v>
      </c>
      <c r="BL658" s="179" t="s">
        <v>901</v>
      </c>
      <c r="BM658" s="179" t="s">
        <v>901</v>
      </c>
      <c r="BN658" s="179" t="s">
        <v>2323</v>
      </c>
      <c r="BO658" s="180">
        <v>3707</v>
      </c>
    </row>
    <row r="659" spans="52:67" ht="38.25">
      <c r="AZ659" s="179" t="s">
        <v>1156</v>
      </c>
      <c r="BA659" s="179" t="s">
        <v>1156</v>
      </c>
      <c r="BB659" s="179" t="s">
        <v>901</v>
      </c>
      <c r="BC659" s="179" t="s">
        <v>2256</v>
      </c>
      <c r="BD659" s="179" t="s">
        <v>2257</v>
      </c>
      <c r="BE659" s="179" t="s">
        <v>901</v>
      </c>
      <c r="BF659" s="179" t="s">
        <v>901</v>
      </c>
      <c r="BG659" s="179" t="s">
        <v>901</v>
      </c>
      <c r="BH659" s="179" t="s">
        <v>901</v>
      </c>
      <c r="BI659" s="179" t="s">
        <v>901</v>
      </c>
      <c r="BJ659" s="179" t="s">
        <v>901</v>
      </c>
      <c r="BK659" s="179" t="s">
        <v>901</v>
      </c>
      <c r="BL659" s="179" t="s">
        <v>901</v>
      </c>
      <c r="BM659" s="179" t="s">
        <v>901</v>
      </c>
      <c r="BN659" s="179" t="s">
        <v>2324</v>
      </c>
      <c r="BO659" s="180">
        <v>10194</v>
      </c>
    </row>
    <row r="660" spans="52:67" ht="25.5">
      <c r="AZ660" s="179" t="s">
        <v>1157</v>
      </c>
      <c r="BA660" s="179" t="s">
        <v>1157</v>
      </c>
      <c r="BB660" s="179" t="s">
        <v>901</v>
      </c>
      <c r="BC660" s="179" t="s">
        <v>2258</v>
      </c>
      <c r="BD660" s="179" t="s">
        <v>2259</v>
      </c>
      <c r="BE660" s="179" t="s">
        <v>901</v>
      </c>
      <c r="BF660" s="179" t="s">
        <v>901</v>
      </c>
      <c r="BG660" s="179" t="s">
        <v>901</v>
      </c>
      <c r="BH660" s="179" t="s">
        <v>901</v>
      </c>
      <c r="BI660" s="179" t="s">
        <v>901</v>
      </c>
      <c r="BJ660" s="179" t="s">
        <v>901</v>
      </c>
      <c r="BK660" s="179" t="s">
        <v>901</v>
      </c>
      <c r="BL660" s="179" t="s">
        <v>901</v>
      </c>
      <c r="BM660" s="179" t="s">
        <v>901</v>
      </c>
      <c r="BN660" s="179" t="s">
        <v>2325</v>
      </c>
      <c r="BO660" s="180">
        <v>9642</v>
      </c>
    </row>
    <row r="661" spans="52:67" ht="38.25">
      <c r="AZ661" s="179" t="s">
        <v>1158</v>
      </c>
      <c r="BA661" s="179" t="s">
        <v>4426</v>
      </c>
      <c r="BB661" s="179" t="s">
        <v>996</v>
      </c>
      <c r="BC661" s="179" t="s">
        <v>2326</v>
      </c>
      <c r="BD661" s="179" t="s">
        <v>2260</v>
      </c>
      <c r="BE661" s="179" t="s">
        <v>901</v>
      </c>
      <c r="BF661" s="179" t="s">
        <v>901</v>
      </c>
      <c r="BG661" s="179" t="s">
        <v>901</v>
      </c>
      <c r="BH661" s="179" t="s">
        <v>901</v>
      </c>
      <c r="BI661" s="179" t="s">
        <v>901</v>
      </c>
      <c r="BJ661" s="179" t="s">
        <v>901</v>
      </c>
      <c r="BK661" s="179" t="s">
        <v>901</v>
      </c>
      <c r="BL661" s="179" t="s">
        <v>901</v>
      </c>
      <c r="BM661" s="179" t="s">
        <v>901</v>
      </c>
      <c r="BN661" s="179" t="s">
        <v>2327</v>
      </c>
      <c r="BO661" s="180">
        <v>114557</v>
      </c>
    </row>
    <row r="662" spans="52:67" ht="38.25">
      <c r="AZ662" s="179" t="s">
        <v>1159</v>
      </c>
      <c r="BA662" s="179" t="s">
        <v>4427</v>
      </c>
      <c r="BB662" s="179" t="s">
        <v>901</v>
      </c>
      <c r="BC662" s="179" t="s">
        <v>2261</v>
      </c>
      <c r="BD662" s="179" t="s">
        <v>2262</v>
      </c>
      <c r="BE662" s="179" t="s">
        <v>2263</v>
      </c>
      <c r="BF662" s="179" t="s">
        <v>2264</v>
      </c>
      <c r="BG662" s="179" t="s">
        <v>901</v>
      </c>
      <c r="BH662" s="179" t="s">
        <v>901</v>
      </c>
      <c r="BI662" s="179" t="s">
        <v>901</v>
      </c>
      <c r="BJ662" s="179" t="s">
        <v>901</v>
      </c>
      <c r="BK662" s="179" t="s">
        <v>901</v>
      </c>
      <c r="BL662" s="179" t="s">
        <v>901</v>
      </c>
      <c r="BM662" s="179" t="s">
        <v>2265</v>
      </c>
      <c r="BN662" s="179" t="s">
        <v>2328</v>
      </c>
      <c r="BO662" s="180">
        <v>16278</v>
      </c>
    </row>
    <row r="663" spans="52:67" ht="25.5">
      <c r="AZ663" s="179" t="s">
        <v>1160</v>
      </c>
      <c r="BA663" s="179" t="s">
        <v>1160</v>
      </c>
      <c r="BB663" s="179" t="s">
        <v>901</v>
      </c>
      <c r="BC663" s="179" t="s">
        <v>2266</v>
      </c>
      <c r="BD663" s="179" t="s">
        <v>2267</v>
      </c>
      <c r="BE663" s="179" t="s">
        <v>2268</v>
      </c>
      <c r="BF663" s="179" t="s">
        <v>901</v>
      </c>
      <c r="BG663" s="179" t="s">
        <v>901</v>
      </c>
      <c r="BH663" s="179" t="s">
        <v>901</v>
      </c>
      <c r="BI663" s="179" t="s">
        <v>901</v>
      </c>
      <c r="BJ663" s="179" t="s">
        <v>901</v>
      </c>
      <c r="BK663" s="179" t="s">
        <v>901</v>
      </c>
      <c r="BL663" s="179" t="s">
        <v>901</v>
      </c>
      <c r="BM663" s="179" t="s">
        <v>901</v>
      </c>
      <c r="BN663" s="179" t="s">
        <v>2329</v>
      </c>
      <c r="BO663" s="180">
        <v>21301</v>
      </c>
    </row>
    <row r="664" spans="52:67" ht="38.25">
      <c r="AZ664" s="179" t="s">
        <v>1161</v>
      </c>
      <c r="BA664" s="179" t="s">
        <v>4428</v>
      </c>
      <c r="BB664" s="179" t="s">
        <v>997</v>
      </c>
      <c r="BC664" s="179" t="s">
        <v>2269</v>
      </c>
      <c r="BD664" s="179" t="s">
        <v>2270</v>
      </c>
      <c r="BE664" s="179" t="s">
        <v>2330</v>
      </c>
      <c r="BF664" s="179" t="s">
        <v>901</v>
      </c>
      <c r="BG664" s="179" t="s">
        <v>901</v>
      </c>
      <c r="BH664" s="179" t="s">
        <v>901</v>
      </c>
      <c r="BI664" s="179" t="s">
        <v>901</v>
      </c>
      <c r="BJ664" s="179" t="s">
        <v>901</v>
      </c>
      <c r="BK664" s="179" t="s">
        <v>901</v>
      </c>
      <c r="BL664" s="179" t="s">
        <v>901</v>
      </c>
      <c r="BM664" s="179" t="s">
        <v>901</v>
      </c>
      <c r="BN664" s="179" t="s">
        <v>2331</v>
      </c>
      <c r="BO664" s="180">
        <v>36710</v>
      </c>
    </row>
    <row r="665" spans="52:67" ht="25.5">
      <c r="AZ665" s="179" t="s">
        <v>1162</v>
      </c>
      <c r="BA665" s="179" t="s">
        <v>2271</v>
      </c>
      <c r="BB665" s="179" t="s">
        <v>901</v>
      </c>
      <c r="BC665" s="179" t="s">
        <v>90</v>
      </c>
      <c r="BD665" s="179" t="s">
        <v>91</v>
      </c>
      <c r="BE665" s="179" t="s">
        <v>92</v>
      </c>
      <c r="BF665" s="179" t="s">
        <v>92</v>
      </c>
      <c r="BG665" s="179" t="s">
        <v>901</v>
      </c>
      <c r="BH665" s="179" t="s">
        <v>901</v>
      </c>
      <c r="BI665" s="179" t="s">
        <v>901</v>
      </c>
      <c r="BJ665" s="179" t="s">
        <v>901</v>
      </c>
      <c r="BK665" s="179" t="s">
        <v>901</v>
      </c>
      <c r="BL665" s="179" t="s">
        <v>901</v>
      </c>
      <c r="BM665" s="179" t="s">
        <v>2332</v>
      </c>
      <c r="BN665" s="179" t="s">
        <v>2333</v>
      </c>
      <c r="BO665" s="180">
        <v>6813</v>
      </c>
    </row>
    <row r="666" spans="52:67" ht="38.25">
      <c r="AZ666" s="179" t="s">
        <v>1163</v>
      </c>
      <c r="BA666" s="179" t="s">
        <v>93</v>
      </c>
      <c r="BB666" s="179" t="s">
        <v>901</v>
      </c>
      <c r="BC666" s="179" t="s">
        <v>2334</v>
      </c>
      <c r="BD666" s="179" t="s">
        <v>94</v>
      </c>
      <c r="BE666" s="179" t="s">
        <v>2335</v>
      </c>
      <c r="BF666" s="179" t="s">
        <v>2336</v>
      </c>
      <c r="BG666" s="179" t="s">
        <v>95</v>
      </c>
      <c r="BH666" s="179" t="s">
        <v>96</v>
      </c>
      <c r="BI666" s="179" t="s">
        <v>2337</v>
      </c>
      <c r="BJ666" s="179" t="s">
        <v>97</v>
      </c>
      <c r="BK666" s="179" t="s">
        <v>98</v>
      </c>
      <c r="BL666" s="179" t="s">
        <v>2338</v>
      </c>
      <c r="BM666" s="179" t="s">
        <v>901</v>
      </c>
      <c r="BN666" s="179" t="s">
        <v>2339</v>
      </c>
      <c r="BO666" s="180">
        <v>24173</v>
      </c>
    </row>
    <row r="667" spans="52:67" ht="38.25">
      <c r="AZ667" s="179" t="s">
        <v>1164</v>
      </c>
      <c r="BA667" s="179" t="s">
        <v>1164</v>
      </c>
      <c r="BB667" s="179" t="s">
        <v>901</v>
      </c>
      <c r="BC667" s="179" t="s">
        <v>99</v>
      </c>
      <c r="BD667" s="179" t="s">
        <v>1988</v>
      </c>
      <c r="BE667" s="179" t="s">
        <v>901</v>
      </c>
      <c r="BF667" s="179" t="s">
        <v>901</v>
      </c>
      <c r="BG667" s="179" t="s">
        <v>901</v>
      </c>
      <c r="BH667" s="179" t="s">
        <v>901</v>
      </c>
      <c r="BI667" s="179" t="s">
        <v>901</v>
      </c>
      <c r="BJ667" s="179" t="s">
        <v>901</v>
      </c>
      <c r="BK667" s="179" t="s">
        <v>901</v>
      </c>
      <c r="BL667" s="179" t="s">
        <v>901</v>
      </c>
      <c r="BM667" s="179" t="s">
        <v>901</v>
      </c>
      <c r="BN667" s="179" t="s">
        <v>2340</v>
      </c>
      <c r="BO667" s="180">
        <v>7211</v>
      </c>
    </row>
    <row r="668" spans="52:67" ht="51">
      <c r="AZ668" s="179" t="s">
        <v>1165</v>
      </c>
      <c r="BA668" s="179" t="s">
        <v>4429</v>
      </c>
      <c r="BB668" s="179" t="s">
        <v>901</v>
      </c>
      <c r="BC668" s="179" t="s">
        <v>100</v>
      </c>
      <c r="BD668" s="179" t="s">
        <v>2433</v>
      </c>
      <c r="BE668" s="179" t="s">
        <v>101</v>
      </c>
      <c r="BF668" s="179" t="s">
        <v>901</v>
      </c>
      <c r="BG668" s="179" t="s">
        <v>901</v>
      </c>
      <c r="BH668" s="179" t="s">
        <v>901</v>
      </c>
      <c r="BI668" s="179" t="s">
        <v>901</v>
      </c>
      <c r="BJ668" s="179" t="s">
        <v>901</v>
      </c>
      <c r="BK668" s="179" t="s">
        <v>901</v>
      </c>
      <c r="BL668" s="179" t="s">
        <v>901</v>
      </c>
      <c r="BM668" s="179" t="s">
        <v>901</v>
      </c>
      <c r="BN668" s="179" t="s">
        <v>2341</v>
      </c>
      <c r="BO668" s="180">
        <v>2366</v>
      </c>
    </row>
    <row r="669" spans="52:67" ht="51">
      <c r="AZ669" s="179" t="s">
        <v>1166</v>
      </c>
      <c r="BA669" s="179" t="s">
        <v>1166</v>
      </c>
      <c r="BB669" s="179" t="s">
        <v>901</v>
      </c>
      <c r="BC669" s="179" t="s">
        <v>102</v>
      </c>
      <c r="BD669" s="179" t="s">
        <v>103</v>
      </c>
      <c r="BE669" s="179" t="s">
        <v>901</v>
      </c>
      <c r="BF669" s="179" t="s">
        <v>901</v>
      </c>
      <c r="BG669" s="179" t="s">
        <v>901</v>
      </c>
      <c r="BH669" s="179" t="s">
        <v>901</v>
      </c>
      <c r="BI669" s="179" t="s">
        <v>901</v>
      </c>
      <c r="BJ669" s="179" t="s">
        <v>901</v>
      </c>
      <c r="BK669" s="179" t="s">
        <v>901</v>
      </c>
      <c r="BL669" s="179" t="s">
        <v>901</v>
      </c>
      <c r="BM669" s="179" t="s">
        <v>901</v>
      </c>
      <c r="BN669" s="179" t="s">
        <v>2342</v>
      </c>
      <c r="BO669" s="180">
        <v>4827</v>
      </c>
    </row>
    <row r="670" spans="52:67" ht="63.75">
      <c r="AZ670" s="179" t="s">
        <v>1167</v>
      </c>
      <c r="BA670" s="179" t="s">
        <v>4430</v>
      </c>
      <c r="BB670" s="179" t="s">
        <v>901</v>
      </c>
      <c r="BC670" s="179" t="s">
        <v>104</v>
      </c>
      <c r="BD670" s="179" t="s">
        <v>105</v>
      </c>
      <c r="BE670" s="179" t="s">
        <v>106</v>
      </c>
      <c r="BF670" s="179" t="s">
        <v>901</v>
      </c>
      <c r="BG670" s="179" t="s">
        <v>901</v>
      </c>
      <c r="BH670" s="179" t="s">
        <v>901</v>
      </c>
      <c r="BI670" s="179" t="s">
        <v>901</v>
      </c>
      <c r="BJ670" s="179" t="s">
        <v>901</v>
      </c>
      <c r="BK670" s="179" t="s">
        <v>901</v>
      </c>
      <c r="BL670" s="179" t="s">
        <v>901</v>
      </c>
      <c r="BM670" s="179" t="s">
        <v>901</v>
      </c>
      <c r="BN670" s="179" t="s">
        <v>2343</v>
      </c>
      <c r="BO670" s="180">
        <v>7042</v>
      </c>
    </row>
    <row r="671" spans="52:67" ht="51">
      <c r="AZ671" s="179" t="s">
        <v>1168</v>
      </c>
      <c r="BA671" s="179" t="s">
        <v>4431</v>
      </c>
      <c r="BB671" s="179" t="s">
        <v>901</v>
      </c>
      <c r="BC671" s="179" t="s">
        <v>2344</v>
      </c>
      <c r="BD671" s="179" t="s">
        <v>107</v>
      </c>
      <c r="BE671" s="179" t="s">
        <v>108</v>
      </c>
      <c r="BF671" s="179" t="s">
        <v>901</v>
      </c>
      <c r="BG671" s="179" t="s">
        <v>901</v>
      </c>
      <c r="BH671" s="179" t="s">
        <v>901</v>
      </c>
      <c r="BI671" s="179" t="s">
        <v>901</v>
      </c>
      <c r="BJ671" s="179" t="s">
        <v>901</v>
      </c>
      <c r="BK671" s="179" t="s">
        <v>901</v>
      </c>
      <c r="BL671" s="179" t="s">
        <v>901</v>
      </c>
      <c r="BM671" s="179" t="s">
        <v>901</v>
      </c>
      <c r="BN671" s="179" t="s">
        <v>2345</v>
      </c>
      <c r="BO671" s="180">
        <v>4800</v>
      </c>
    </row>
    <row r="672" spans="52:67" ht="38.25">
      <c r="AZ672" s="179" t="s">
        <v>1169</v>
      </c>
      <c r="BA672" s="179" t="s">
        <v>1169</v>
      </c>
      <c r="BB672" s="179" t="s">
        <v>901</v>
      </c>
      <c r="BC672" s="179" t="s">
        <v>109</v>
      </c>
      <c r="BD672" s="179" t="s">
        <v>110</v>
      </c>
      <c r="BE672" s="179" t="s">
        <v>901</v>
      </c>
      <c r="BF672" s="179" t="s">
        <v>901</v>
      </c>
      <c r="BG672" s="179" t="s">
        <v>901</v>
      </c>
      <c r="BH672" s="179" t="s">
        <v>901</v>
      </c>
      <c r="BI672" s="179" t="s">
        <v>901</v>
      </c>
      <c r="BJ672" s="179" t="s">
        <v>901</v>
      </c>
      <c r="BK672" s="179" t="s">
        <v>901</v>
      </c>
      <c r="BL672" s="179" t="s">
        <v>901</v>
      </c>
      <c r="BM672" s="179" t="s">
        <v>901</v>
      </c>
      <c r="BN672" s="179" t="s">
        <v>2346</v>
      </c>
      <c r="BO672" s="180">
        <v>5380</v>
      </c>
    </row>
    <row r="673" spans="52:67" ht="25.5">
      <c r="AZ673" s="179" t="s">
        <v>1170</v>
      </c>
      <c r="BA673" s="179" t="s">
        <v>4432</v>
      </c>
      <c r="BB673" s="179" t="s">
        <v>901</v>
      </c>
      <c r="BC673" s="179" t="s">
        <v>111</v>
      </c>
      <c r="BD673" s="179" t="s">
        <v>112</v>
      </c>
      <c r="BE673" s="179" t="s">
        <v>901</v>
      </c>
      <c r="BF673" s="179" t="s">
        <v>901</v>
      </c>
      <c r="BG673" s="179" t="s">
        <v>901</v>
      </c>
      <c r="BH673" s="179" t="s">
        <v>901</v>
      </c>
      <c r="BI673" s="179" t="s">
        <v>901</v>
      </c>
      <c r="BJ673" s="179" t="s">
        <v>901</v>
      </c>
      <c r="BK673" s="179" t="s">
        <v>901</v>
      </c>
      <c r="BL673" s="179" t="s">
        <v>901</v>
      </c>
      <c r="BM673" s="179" t="s">
        <v>901</v>
      </c>
      <c r="BN673" s="179" t="s">
        <v>2347</v>
      </c>
      <c r="BO673" s="180">
        <v>4920</v>
      </c>
    </row>
    <row r="674" spans="52:67" ht="38.25">
      <c r="AZ674" s="179" t="s">
        <v>1171</v>
      </c>
      <c r="BA674" s="179" t="s">
        <v>113</v>
      </c>
      <c r="BB674" s="179" t="s">
        <v>901</v>
      </c>
      <c r="BC674" s="179" t="s">
        <v>114</v>
      </c>
      <c r="BD674" s="179" t="s">
        <v>115</v>
      </c>
      <c r="BE674" s="179" t="s">
        <v>901</v>
      </c>
      <c r="BF674" s="179" t="s">
        <v>901</v>
      </c>
      <c r="BG674" s="179" t="s">
        <v>901</v>
      </c>
      <c r="BH674" s="179" t="s">
        <v>901</v>
      </c>
      <c r="BI674" s="179" t="s">
        <v>901</v>
      </c>
      <c r="BJ674" s="179" t="s">
        <v>901</v>
      </c>
      <c r="BK674" s="179" t="s">
        <v>901</v>
      </c>
      <c r="BL674" s="179" t="s">
        <v>901</v>
      </c>
      <c r="BM674" s="179" t="s">
        <v>901</v>
      </c>
      <c r="BN674" s="179" t="s">
        <v>2348</v>
      </c>
      <c r="BO674" s="180">
        <v>4183</v>
      </c>
    </row>
    <row r="675" spans="52:67" ht="38.25">
      <c r="AZ675" s="179" t="s">
        <v>1172</v>
      </c>
      <c r="BA675" s="179" t="s">
        <v>1172</v>
      </c>
      <c r="BB675" s="179" t="s">
        <v>901</v>
      </c>
      <c r="BC675" s="179" t="s">
        <v>116</v>
      </c>
      <c r="BD675" s="179" t="s">
        <v>117</v>
      </c>
      <c r="BE675" s="179" t="s">
        <v>118</v>
      </c>
      <c r="BF675" s="179" t="s">
        <v>901</v>
      </c>
      <c r="BG675" s="179" t="s">
        <v>901</v>
      </c>
      <c r="BH675" s="179" t="s">
        <v>901</v>
      </c>
      <c r="BI675" s="179" t="s">
        <v>901</v>
      </c>
      <c r="BJ675" s="179" t="s">
        <v>901</v>
      </c>
      <c r="BK675" s="179" t="s">
        <v>901</v>
      </c>
      <c r="BL675" s="179" t="s">
        <v>901</v>
      </c>
      <c r="BM675" s="179" t="s">
        <v>901</v>
      </c>
      <c r="BN675" s="179" t="s">
        <v>2349</v>
      </c>
      <c r="BO675" s="180">
        <v>5753</v>
      </c>
    </row>
    <row r="676" spans="52:67" ht="25.5">
      <c r="AZ676" s="179" t="s">
        <v>1173</v>
      </c>
      <c r="BA676" s="179" t="s">
        <v>1173</v>
      </c>
      <c r="BB676" s="179" t="s">
        <v>901</v>
      </c>
      <c r="BC676" s="179" t="s">
        <v>119</v>
      </c>
      <c r="BD676" s="179" t="s">
        <v>120</v>
      </c>
      <c r="BE676" s="179" t="s">
        <v>901</v>
      </c>
      <c r="BF676" s="179" t="s">
        <v>901</v>
      </c>
      <c r="BG676" s="179" t="s">
        <v>901</v>
      </c>
      <c r="BH676" s="179" t="s">
        <v>901</v>
      </c>
      <c r="BI676" s="179" t="s">
        <v>901</v>
      </c>
      <c r="BJ676" s="179" t="s">
        <v>901</v>
      </c>
      <c r="BK676" s="179" t="s">
        <v>901</v>
      </c>
      <c r="BL676" s="179" t="s">
        <v>901</v>
      </c>
      <c r="BM676" s="179" t="s">
        <v>901</v>
      </c>
      <c r="BN676" s="179" t="s">
        <v>2350</v>
      </c>
      <c r="BO676" s="180">
        <v>8074</v>
      </c>
    </row>
    <row r="677" spans="52:67" ht="25.5">
      <c r="AZ677" s="179" t="s">
        <v>1174</v>
      </c>
      <c r="BA677" s="179" t="s">
        <v>4433</v>
      </c>
      <c r="BB677" s="179" t="s">
        <v>998</v>
      </c>
      <c r="BC677" s="179" t="s">
        <v>121</v>
      </c>
      <c r="BD677" s="179" t="s">
        <v>122</v>
      </c>
      <c r="BE677" s="179" t="s">
        <v>123</v>
      </c>
      <c r="BF677" s="179" t="s">
        <v>123</v>
      </c>
      <c r="BG677" s="179" t="s">
        <v>901</v>
      </c>
      <c r="BH677" s="179" t="s">
        <v>901</v>
      </c>
      <c r="BI677" s="179" t="s">
        <v>901</v>
      </c>
      <c r="BJ677" s="179" t="s">
        <v>901</v>
      </c>
      <c r="BK677" s="179" t="s">
        <v>901</v>
      </c>
      <c r="BL677" s="179" t="s">
        <v>901</v>
      </c>
      <c r="BM677" s="179" t="s">
        <v>901</v>
      </c>
      <c r="BN677" s="179" t="s">
        <v>2351</v>
      </c>
      <c r="BO677" s="180">
        <v>184721</v>
      </c>
    </row>
    <row r="678" spans="52:67" ht="38.25">
      <c r="AZ678" s="179" t="s">
        <v>1175</v>
      </c>
      <c r="BA678" s="179" t="s">
        <v>1175</v>
      </c>
      <c r="BB678" s="179" t="s">
        <v>901</v>
      </c>
      <c r="BC678" s="179" t="s">
        <v>124</v>
      </c>
      <c r="BD678" s="179" t="s">
        <v>125</v>
      </c>
      <c r="BE678" s="179" t="s">
        <v>901</v>
      </c>
      <c r="BF678" s="179" t="s">
        <v>901</v>
      </c>
      <c r="BG678" s="179" t="s">
        <v>901</v>
      </c>
      <c r="BH678" s="179" t="s">
        <v>901</v>
      </c>
      <c r="BI678" s="179" t="s">
        <v>901</v>
      </c>
      <c r="BJ678" s="179" t="s">
        <v>901</v>
      </c>
      <c r="BK678" s="179" t="s">
        <v>901</v>
      </c>
      <c r="BL678" s="179" t="s">
        <v>901</v>
      </c>
      <c r="BM678" s="179" t="s">
        <v>901</v>
      </c>
      <c r="BN678" s="179" t="s">
        <v>2352</v>
      </c>
      <c r="BO678" s="180">
        <v>13688</v>
      </c>
    </row>
    <row r="679" spans="52:67" ht="25.5">
      <c r="AZ679" s="179" t="s">
        <v>1176</v>
      </c>
      <c r="BA679" s="179" t="s">
        <v>1176</v>
      </c>
      <c r="BB679" s="179" t="s">
        <v>901</v>
      </c>
      <c r="BC679" s="179" t="s">
        <v>126</v>
      </c>
      <c r="BD679" s="179" t="s">
        <v>127</v>
      </c>
      <c r="BE679" s="179" t="s">
        <v>128</v>
      </c>
      <c r="BF679" s="179" t="s">
        <v>901</v>
      </c>
      <c r="BG679" s="179" t="s">
        <v>901</v>
      </c>
      <c r="BH679" s="179" t="s">
        <v>901</v>
      </c>
      <c r="BI679" s="179" t="s">
        <v>901</v>
      </c>
      <c r="BJ679" s="179" t="s">
        <v>901</v>
      </c>
      <c r="BK679" s="179" t="s">
        <v>901</v>
      </c>
      <c r="BL679" s="179" t="s">
        <v>901</v>
      </c>
      <c r="BM679" s="179" t="s">
        <v>901</v>
      </c>
      <c r="BN679" s="179" t="s">
        <v>2353</v>
      </c>
      <c r="BO679" s="180">
        <v>9536</v>
      </c>
    </row>
    <row r="680" spans="52:67" ht="38.25">
      <c r="AZ680" s="179" t="s">
        <v>1177</v>
      </c>
      <c r="BA680" s="179" t="s">
        <v>4434</v>
      </c>
      <c r="BB680" s="179" t="s">
        <v>901</v>
      </c>
      <c r="BC680" s="179" t="s">
        <v>2354</v>
      </c>
      <c r="BD680" s="179" t="s">
        <v>129</v>
      </c>
      <c r="BE680" s="179" t="s">
        <v>130</v>
      </c>
      <c r="BF680" s="179" t="s">
        <v>130</v>
      </c>
      <c r="BG680" s="179" t="s">
        <v>901</v>
      </c>
      <c r="BH680" s="179" t="s">
        <v>901</v>
      </c>
      <c r="BI680" s="179" t="s">
        <v>901</v>
      </c>
      <c r="BJ680" s="179" t="s">
        <v>901</v>
      </c>
      <c r="BK680" s="179" t="s">
        <v>901</v>
      </c>
      <c r="BL680" s="179" t="s">
        <v>901</v>
      </c>
      <c r="BM680" s="179" t="s">
        <v>131</v>
      </c>
      <c r="BN680" s="179" t="s">
        <v>132</v>
      </c>
      <c r="BO680" s="180">
        <v>5283</v>
      </c>
    </row>
    <row r="681" spans="52:67" ht="38.25">
      <c r="AZ681" s="179" t="s">
        <v>1178</v>
      </c>
      <c r="BA681" s="179" t="s">
        <v>4435</v>
      </c>
      <c r="BB681" s="179" t="s">
        <v>999</v>
      </c>
      <c r="BC681" s="179" t="s">
        <v>133</v>
      </c>
      <c r="BD681" s="179" t="s">
        <v>134</v>
      </c>
      <c r="BE681" s="179" t="s">
        <v>901</v>
      </c>
      <c r="BF681" s="179" t="s">
        <v>901</v>
      </c>
      <c r="BG681" s="179" t="s">
        <v>901</v>
      </c>
      <c r="BH681" s="179" t="s">
        <v>901</v>
      </c>
      <c r="BI681" s="179" t="s">
        <v>901</v>
      </c>
      <c r="BJ681" s="179" t="s">
        <v>901</v>
      </c>
      <c r="BK681" s="179" t="s">
        <v>901</v>
      </c>
      <c r="BL681" s="179" t="s">
        <v>901</v>
      </c>
      <c r="BM681" s="179" t="s">
        <v>901</v>
      </c>
      <c r="BN681" s="179" t="s">
        <v>2355</v>
      </c>
      <c r="BO681" s="180">
        <v>14335</v>
      </c>
    </row>
    <row r="682" spans="52:67" ht="25.5">
      <c r="AZ682" s="179" t="s">
        <v>1179</v>
      </c>
      <c r="BA682" s="179" t="s">
        <v>135</v>
      </c>
      <c r="BB682" s="179" t="s">
        <v>901</v>
      </c>
      <c r="BC682" s="179" t="s">
        <v>136</v>
      </c>
      <c r="BD682" s="179" t="s">
        <v>137</v>
      </c>
      <c r="BE682" s="179" t="s">
        <v>138</v>
      </c>
      <c r="BF682" s="179" t="s">
        <v>901</v>
      </c>
      <c r="BG682" s="179" t="s">
        <v>901</v>
      </c>
      <c r="BH682" s="179" t="s">
        <v>901</v>
      </c>
      <c r="BI682" s="179" t="s">
        <v>901</v>
      </c>
      <c r="BJ682" s="179" t="s">
        <v>901</v>
      </c>
      <c r="BK682" s="179" t="s">
        <v>901</v>
      </c>
      <c r="BL682" s="179" t="s">
        <v>901</v>
      </c>
      <c r="BM682" s="179" t="s">
        <v>901</v>
      </c>
      <c r="BN682" s="179" t="s">
        <v>2356</v>
      </c>
      <c r="BO682" s="180">
        <v>9264</v>
      </c>
    </row>
    <row r="683" spans="52:67" ht="38.25">
      <c r="AZ683" s="179" t="s">
        <v>4115</v>
      </c>
      <c r="BA683" s="179" t="s">
        <v>4115</v>
      </c>
      <c r="BB683" s="179" t="s">
        <v>901</v>
      </c>
      <c r="BC683" s="179" t="s">
        <v>144</v>
      </c>
      <c r="BD683" s="179" t="s">
        <v>145</v>
      </c>
      <c r="BE683" s="179" t="s">
        <v>146</v>
      </c>
      <c r="BF683" s="179" t="s">
        <v>901</v>
      </c>
      <c r="BG683" s="179" t="s">
        <v>901</v>
      </c>
      <c r="BH683" s="179" t="s">
        <v>901</v>
      </c>
      <c r="BI683" s="179" t="s">
        <v>901</v>
      </c>
      <c r="BJ683" s="179" t="s">
        <v>901</v>
      </c>
      <c r="BK683" s="179" t="s">
        <v>901</v>
      </c>
      <c r="BL683" s="179" t="s">
        <v>901</v>
      </c>
      <c r="BM683" s="179" t="s">
        <v>901</v>
      </c>
      <c r="BN683" s="179" t="s">
        <v>2357</v>
      </c>
      <c r="BO683" s="180">
        <v>3855</v>
      </c>
    </row>
    <row r="684" spans="52:67" ht="38.25">
      <c r="AZ684" s="179" t="s">
        <v>3982</v>
      </c>
      <c r="BA684" s="179" t="s">
        <v>139</v>
      </c>
      <c r="BB684" s="179" t="s">
        <v>901</v>
      </c>
      <c r="BC684" s="179" t="s">
        <v>140</v>
      </c>
      <c r="BD684" s="179" t="s">
        <v>141</v>
      </c>
      <c r="BE684" s="179" t="s">
        <v>901</v>
      </c>
      <c r="BF684" s="179" t="s">
        <v>901</v>
      </c>
      <c r="BG684" s="179" t="s">
        <v>901</v>
      </c>
      <c r="BH684" s="179" t="s">
        <v>901</v>
      </c>
      <c r="BI684" s="179" t="s">
        <v>901</v>
      </c>
      <c r="BJ684" s="179" t="s">
        <v>901</v>
      </c>
      <c r="BK684" s="179" t="s">
        <v>901</v>
      </c>
      <c r="BL684" s="179" t="s">
        <v>901</v>
      </c>
      <c r="BM684" s="179" t="s">
        <v>901</v>
      </c>
      <c r="BN684" s="179" t="s">
        <v>2358</v>
      </c>
      <c r="BO684" s="180">
        <v>5215</v>
      </c>
    </row>
    <row r="685" spans="52:67" ht="38.25">
      <c r="AZ685" s="179" t="s">
        <v>3983</v>
      </c>
      <c r="BA685" s="179" t="s">
        <v>3983</v>
      </c>
      <c r="BB685" s="179" t="s">
        <v>901</v>
      </c>
      <c r="BC685" s="179" t="s">
        <v>142</v>
      </c>
      <c r="BD685" s="179" t="s">
        <v>143</v>
      </c>
      <c r="BE685" s="179" t="s">
        <v>901</v>
      </c>
      <c r="BF685" s="179" t="s">
        <v>901</v>
      </c>
      <c r="BG685" s="179" t="s">
        <v>901</v>
      </c>
      <c r="BH685" s="179" t="s">
        <v>901</v>
      </c>
      <c r="BI685" s="179" t="s">
        <v>901</v>
      </c>
      <c r="BJ685" s="179" t="s">
        <v>901</v>
      </c>
      <c r="BK685" s="179" t="s">
        <v>901</v>
      </c>
      <c r="BL685" s="179" t="s">
        <v>901</v>
      </c>
      <c r="BM685" s="179" t="s">
        <v>901</v>
      </c>
      <c r="BN685" s="179" t="s">
        <v>2359</v>
      </c>
      <c r="BO685" s="180">
        <v>5796</v>
      </c>
    </row>
    <row r="686" spans="52:67" ht="25.5">
      <c r="AZ686" s="179" t="s">
        <v>4116</v>
      </c>
      <c r="BA686" s="179" t="s">
        <v>4116</v>
      </c>
      <c r="BB686" s="179" t="s">
        <v>901</v>
      </c>
      <c r="BC686" s="179" t="s">
        <v>147</v>
      </c>
      <c r="BD686" s="179" t="s">
        <v>148</v>
      </c>
      <c r="BE686" s="179" t="s">
        <v>149</v>
      </c>
      <c r="BF686" s="179" t="s">
        <v>901</v>
      </c>
      <c r="BG686" s="179" t="s">
        <v>901</v>
      </c>
      <c r="BH686" s="179" t="s">
        <v>901</v>
      </c>
      <c r="BI686" s="179" t="s">
        <v>901</v>
      </c>
      <c r="BJ686" s="179" t="s">
        <v>901</v>
      </c>
      <c r="BK686" s="179" t="s">
        <v>901</v>
      </c>
      <c r="BL686" s="179" t="s">
        <v>901</v>
      </c>
      <c r="BM686" s="179" t="s">
        <v>901</v>
      </c>
      <c r="BN686" s="179" t="s">
        <v>2360</v>
      </c>
      <c r="BO686" s="180">
        <v>6058</v>
      </c>
    </row>
    <row r="687" spans="52:67" ht="51">
      <c r="AZ687" s="179" t="s">
        <v>3984</v>
      </c>
      <c r="BA687" s="179" t="s">
        <v>3984</v>
      </c>
      <c r="BB687" s="179" t="s">
        <v>901</v>
      </c>
      <c r="BC687" s="179" t="s">
        <v>150</v>
      </c>
      <c r="BD687" s="179" t="s">
        <v>151</v>
      </c>
      <c r="BE687" s="179" t="s">
        <v>2361</v>
      </c>
      <c r="BF687" s="179" t="s">
        <v>2361</v>
      </c>
      <c r="BG687" s="179" t="s">
        <v>901</v>
      </c>
      <c r="BH687" s="179" t="s">
        <v>901</v>
      </c>
      <c r="BI687" s="179" t="s">
        <v>901</v>
      </c>
      <c r="BJ687" s="179" t="s">
        <v>901</v>
      </c>
      <c r="BK687" s="179" t="s">
        <v>901</v>
      </c>
      <c r="BL687" s="179" t="s">
        <v>901</v>
      </c>
      <c r="BM687" s="179" t="s">
        <v>901</v>
      </c>
      <c r="BN687" s="179" t="s">
        <v>2362</v>
      </c>
      <c r="BO687" s="180">
        <v>31190</v>
      </c>
    </row>
    <row r="688" spans="52:67" ht="25.5">
      <c r="AZ688" s="179" t="s">
        <v>3985</v>
      </c>
      <c r="BA688" s="179" t="s">
        <v>3985</v>
      </c>
      <c r="BB688" s="179" t="s">
        <v>901</v>
      </c>
      <c r="BC688" s="179" t="s">
        <v>152</v>
      </c>
      <c r="BD688" s="179" t="s">
        <v>153</v>
      </c>
      <c r="BE688" s="179" t="s">
        <v>154</v>
      </c>
      <c r="BF688" s="179" t="s">
        <v>901</v>
      </c>
      <c r="BG688" s="179" t="s">
        <v>901</v>
      </c>
      <c r="BH688" s="179" t="s">
        <v>901</v>
      </c>
      <c r="BI688" s="179" t="s">
        <v>901</v>
      </c>
      <c r="BJ688" s="179" t="s">
        <v>901</v>
      </c>
      <c r="BK688" s="179" t="s">
        <v>901</v>
      </c>
      <c r="BL688" s="179" t="s">
        <v>901</v>
      </c>
      <c r="BM688" s="179" t="s">
        <v>901</v>
      </c>
      <c r="BN688" s="179" t="s">
        <v>2363</v>
      </c>
      <c r="BO688" s="180">
        <v>3106</v>
      </c>
    </row>
    <row r="689" spans="52:67" ht="25.5">
      <c r="AZ689" s="179" t="s">
        <v>3986</v>
      </c>
      <c r="BA689" s="179" t="s">
        <v>3986</v>
      </c>
      <c r="BB689" s="179" t="s">
        <v>901</v>
      </c>
      <c r="BC689" s="179" t="s">
        <v>155</v>
      </c>
      <c r="BD689" s="179" t="s">
        <v>156</v>
      </c>
      <c r="BE689" s="179" t="s">
        <v>901</v>
      </c>
      <c r="BF689" s="179" t="s">
        <v>901</v>
      </c>
      <c r="BG689" s="179" t="s">
        <v>901</v>
      </c>
      <c r="BH689" s="179" t="s">
        <v>901</v>
      </c>
      <c r="BI689" s="179" t="s">
        <v>901</v>
      </c>
      <c r="BJ689" s="179" t="s">
        <v>901</v>
      </c>
      <c r="BK689" s="179" t="s">
        <v>901</v>
      </c>
      <c r="BL689" s="179" t="s">
        <v>901</v>
      </c>
      <c r="BM689" s="179" t="s">
        <v>901</v>
      </c>
      <c r="BN689" s="179" t="s">
        <v>2364</v>
      </c>
      <c r="BO689" s="180">
        <v>16299</v>
      </c>
    </row>
    <row r="690" spans="52:67" ht="38.25">
      <c r="AZ690" s="179" t="s">
        <v>3987</v>
      </c>
      <c r="BA690" s="179" t="s">
        <v>157</v>
      </c>
      <c r="BB690" s="179" t="s">
        <v>901</v>
      </c>
      <c r="BC690" s="179" t="s">
        <v>158</v>
      </c>
      <c r="BD690" s="179" t="s">
        <v>159</v>
      </c>
      <c r="BE690" s="179" t="s">
        <v>160</v>
      </c>
      <c r="BF690" s="179" t="s">
        <v>901</v>
      </c>
      <c r="BG690" s="179" t="s">
        <v>901</v>
      </c>
      <c r="BH690" s="179" t="s">
        <v>901</v>
      </c>
      <c r="BI690" s="179" t="s">
        <v>901</v>
      </c>
      <c r="BJ690" s="179" t="s">
        <v>901</v>
      </c>
      <c r="BK690" s="179" t="s">
        <v>901</v>
      </c>
      <c r="BL690" s="179" t="s">
        <v>901</v>
      </c>
      <c r="BM690" s="179" t="s">
        <v>901</v>
      </c>
      <c r="BN690" s="179" t="s">
        <v>2365</v>
      </c>
      <c r="BO690" s="180">
        <v>7514</v>
      </c>
    </row>
    <row r="691" spans="52:67" ht="51">
      <c r="AZ691" s="179" t="s">
        <v>3988</v>
      </c>
      <c r="BA691" s="179" t="s">
        <v>161</v>
      </c>
      <c r="BB691" s="179" t="s">
        <v>901</v>
      </c>
      <c r="BC691" s="179" t="s">
        <v>162</v>
      </c>
      <c r="BD691" s="179" t="s">
        <v>163</v>
      </c>
      <c r="BE691" s="179" t="s">
        <v>164</v>
      </c>
      <c r="BF691" s="179" t="s">
        <v>901</v>
      </c>
      <c r="BG691" s="179" t="s">
        <v>901</v>
      </c>
      <c r="BH691" s="179" t="s">
        <v>901</v>
      </c>
      <c r="BI691" s="179" t="s">
        <v>901</v>
      </c>
      <c r="BJ691" s="179" t="s">
        <v>901</v>
      </c>
      <c r="BK691" s="179" t="s">
        <v>901</v>
      </c>
      <c r="BL691" s="179" t="s">
        <v>901</v>
      </c>
      <c r="BM691" s="179" t="s">
        <v>901</v>
      </c>
      <c r="BN691" s="179" t="s">
        <v>165</v>
      </c>
      <c r="BO691" s="180">
        <v>3352</v>
      </c>
    </row>
    <row r="692" spans="52:67" ht="25.5">
      <c r="AZ692" s="179" t="s">
        <v>3989</v>
      </c>
      <c r="BA692" s="179" t="s">
        <v>3989</v>
      </c>
      <c r="BB692" s="179" t="s">
        <v>901</v>
      </c>
      <c r="BC692" s="179" t="s">
        <v>166</v>
      </c>
      <c r="BD692" s="179" t="s">
        <v>167</v>
      </c>
      <c r="BE692" s="179" t="s">
        <v>901</v>
      </c>
      <c r="BF692" s="179" t="s">
        <v>901</v>
      </c>
      <c r="BG692" s="179" t="s">
        <v>901</v>
      </c>
      <c r="BH692" s="179" t="s">
        <v>901</v>
      </c>
      <c r="BI692" s="179" t="s">
        <v>901</v>
      </c>
      <c r="BJ692" s="179" t="s">
        <v>901</v>
      </c>
      <c r="BK692" s="179" t="s">
        <v>901</v>
      </c>
      <c r="BL692" s="179" t="s">
        <v>901</v>
      </c>
      <c r="BM692" s="179" t="s">
        <v>901</v>
      </c>
      <c r="BN692" s="179" t="s">
        <v>2366</v>
      </c>
      <c r="BO692" s="180">
        <v>8583</v>
      </c>
    </row>
    <row r="693" spans="52:67" ht="38.25">
      <c r="AZ693" s="179" t="s">
        <v>3990</v>
      </c>
      <c r="BA693" s="179" t="s">
        <v>4436</v>
      </c>
      <c r="BB693" s="179" t="s">
        <v>901</v>
      </c>
      <c r="BC693" s="179" t="s">
        <v>168</v>
      </c>
      <c r="BD693" s="179" t="s">
        <v>169</v>
      </c>
      <c r="BE693" s="179" t="s">
        <v>170</v>
      </c>
      <c r="BF693" s="179" t="s">
        <v>901</v>
      </c>
      <c r="BG693" s="179" t="s">
        <v>901</v>
      </c>
      <c r="BH693" s="179" t="s">
        <v>901</v>
      </c>
      <c r="BI693" s="179" t="s">
        <v>901</v>
      </c>
      <c r="BJ693" s="179" t="s">
        <v>901</v>
      </c>
      <c r="BK693" s="179" t="s">
        <v>901</v>
      </c>
      <c r="BL693" s="179" t="s">
        <v>901</v>
      </c>
      <c r="BM693" s="179" t="s">
        <v>901</v>
      </c>
      <c r="BN693" s="179" t="s">
        <v>2367</v>
      </c>
      <c r="BO693" s="180">
        <v>3769</v>
      </c>
    </row>
    <row r="694" spans="52:67" ht="25.5">
      <c r="AZ694" s="179" t="s">
        <v>3991</v>
      </c>
      <c r="BA694" s="179" t="s">
        <v>4437</v>
      </c>
      <c r="BB694" s="179" t="s">
        <v>1000</v>
      </c>
      <c r="BC694" s="179" t="s">
        <v>171</v>
      </c>
      <c r="BD694" s="179" t="s">
        <v>172</v>
      </c>
      <c r="BE694" s="179" t="s">
        <v>901</v>
      </c>
      <c r="BF694" s="179" t="s">
        <v>901</v>
      </c>
      <c r="BG694" s="179" t="s">
        <v>901</v>
      </c>
      <c r="BH694" s="179" t="s">
        <v>901</v>
      </c>
      <c r="BI694" s="179" t="s">
        <v>901</v>
      </c>
      <c r="BJ694" s="179" t="s">
        <v>901</v>
      </c>
      <c r="BK694" s="179" t="s">
        <v>901</v>
      </c>
      <c r="BL694" s="179" t="s">
        <v>901</v>
      </c>
      <c r="BM694" s="179" t="s">
        <v>901</v>
      </c>
      <c r="BN694" s="179" t="s">
        <v>2368</v>
      </c>
      <c r="BO694" s="180">
        <v>2991</v>
      </c>
    </row>
    <row r="695" spans="52:67" ht="25.5">
      <c r="AZ695" s="179" t="s">
        <v>3992</v>
      </c>
      <c r="BA695" s="179" t="s">
        <v>3992</v>
      </c>
      <c r="BB695" s="179" t="s">
        <v>901</v>
      </c>
      <c r="BC695" s="179" t="s">
        <v>173</v>
      </c>
      <c r="BD695" s="179" t="s">
        <v>174</v>
      </c>
      <c r="BE695" s="179" t="s">
        <v>175</v>
      </c>
      <c r="BF695" s="179" t="s">
        <v>901</v>
      </c>
      <c r="BG695" s="179" t="s">
        <v>901</v>
      </c>
      <c r="BH695" s="179" t="s">
        <v>901</v>
      </c>
      <c r="BI695" s="179" t="s">
        <v>901</v>
      </c>
      <c r="BJ695" s="179" t="s">
        <v>901</v>
      </c>
      <c r="BK695" s="179" t="s">
        <v>901</v>
      </c>
      <c r="BL695" s="179" t="s">
        <v>901</v>
      </c>
      <c r="BM695" s="179" t="s">
        <v>901</v>
      </c>
      <c r="BN695" s="179" t="s">
        <v>2369</v>
      </c>
      <c r="BO695" s="180">
        <v>4404</v>
      </c>
    </row>
    <row r="696" spans="52:67" ht="25.5">
      <c r="AZ696" s="179" t="s">
        <v>3993</v>
      </c>
      <c r="BA696" s="179" t="s">
        <v>4438</v>
      </c>
      <c r="BB696" s="179" t="s">
        <v>1001</v>
      </c>
      <c r="BC696" s="179" t="s">
        <v>176</v>
      </c>
      <c r="BD696" s="179" t="s">
        <v>177</v>
      </c>
      <c r="BE696" s="179" t="s">
        <v>901</v>
      </c>
      <c r="BF696" s="179" t="s">
        <v>901</v>
      </c>
      <c r="BG696" s="179" t="s">
        <v>901</v>
      </c>
      <c r="BH696" s="179" t="s">
        <v>901</v>
      </c>
      <c r="BI696" s="179" t="s">
        <v>901</v>
      </c>
      <c r="BJ696" s="179" t="s">
        <v>901</v>
      </c>
      <c r="BK696" s="179" t="s">
        <v>901</v>
      </c>
      <c r="BL696" s="179" t="s">
        <v>901</v>
      </c>
      <c r="BM696" s="179" t="s">
        <v>901</v>
      </c>
      <c r="BN696" s="179" t="s">
        <v>2370</v>
      </c>
      <c r="BO696" s="180">
        <v>8595</v>
      </c>
    </row>
    <row r="697" spans="52:67" ht="25.5">
      <c r="AZ697" s="179" t="s">
        <v>3994</v>
      </c>
      <c r="BA697" s="179" t="s">
        <v>849</v>
      </c>
      <c r="BB697" s="179" t="s">
        <v>901</v>
      </c>
      <c r="BC697" s="179" t="s">
        <v>2371</v>
      </c>
      <c r="BD697" s="179" t="s">
        <v>178</v>
      </c>
      <c r="BE697" s="179" t="s">
        <v>2372</v>
      </c>
      <c r="BF697" s="179" t="s">
        <v>2373</v>
      </c>
      <c r="BG697" s="179" t="s">
        <v>901</v>
      </c>
      <c r="BH697" s="179" t="s">
        <v>901</v>
      </c>
      <c r="BI697" s="179" t="s">
        <v>901</v>
      </c>
      <c r="BJ697" s="179" t="s">
        <v>901</v>
      </c>
      <c r="BK697" s="179" t="s">
        <v>901</v>
      </c>
      <c r="BL697" s="179" t="s">
        <v>901</v>
      </c>
      <c r="BM697" s="179" t="s">
        <v>901</v>
      </c>
      <c r="BN697" s="179" t="s">
        <v>2374</v>
      </c>
      <c r="BO697" s="180">
        <v>18141</v>
      </c>
    </row>
    <row r="698" spans="52:67" ht="51">
      <c r="AZ698" s="179" t="s">
        <v>3995</v>
      </c>
      <c r="BA698" s="179" t="s">
        <v>850</v>
      </c>
      <c r="BB698" s="179" t="s">
        <v>901</v>
      </c>
      <c r="BC698" s="179" t="s">
        <v>179</v>
      </c>
      <c r="BD698" s="179" t="s">
        <v>180</v>
      </c>
      <c r="BE698" s="179" t="s">
        <v>181</v>
      </c>
      <c r="BF698" s="179" t="s">
        <v>901</v>
      </c>
      <c r="BG698" s="179" t="s">
        <v>901</v>
      </c>
      <c r="BH698" s="179" t="s">
        <v>901</v>
      </c>
      <c r="BI698" s="179" t="s">
        <v>901</v>
      </c>
      <c r="BJ698" s="179" t="s">
        <v>901</v>
      </c>
      <c r="BK698" s="179" t="s">
        <v>901</v>
      </c>
      <c r="BL698" s="179" t="s">
        <v>901</v>
      </c>
      <c r="BM698" s="179" t="s">
        <v>901</v>
      </c>
      <c r="BN698" s="179" t="s">
        <v>2375</v>
      </c>
      <c r="BO698" s="180">
        <v>3735</v>
      </c>
    </row>
    <row r="699" spans="52:67" ht="51">
      <c r="AZ699" s="179" t="s">
        <v>3996</v>
      </c>
      <c r="BA699" s="179" t="s">
        <v>851</v>
      </c>
      <c r="BB699" s="179" t="s">
        <v>901</v>
      </c>
      <c r="BC699" s="179" t="s">
        <v>2376</v>
      </c>
      <c r="BD699" s="179" t="s">
        <v>182</v>
      </c>
      <c r="BE699" s="179" t="s">
        <v>2377</v>
      </c>
      <c r="BF699" s="179" t="s">
        <v>2377</v>
      </c>
      <c r="BG699" s="179" t="s">
        <v>901</v>
      </c>
      <c r="BH699" s="179" t="s">
        <v>901</v>
      </c>
      <c r="BI699" s="179" t="s">
        <v>901</v>
      </c>
      <c r="BJ699" s="179" t="s">
        <v>901</v>
      </c>
      <c r="BK699" s="179" t="s">
        <v>901</v>
      </c>
      <c r="BL699" s="179" t="s">
        <v>901</v>
      </c>
      <c r="BM699" s="179" t="s">
        <v>2378</v>
      </c>
      <c r="BN699" s="179" t="s">
        <v>2379</v>
      </c>
      <c r="BO699" s="180">
        <v>3937</v>
      </c>
    </row>
    <row r="700" spans="52:67" ht="38.25">
      <c r="AZ700" s="179" t="s">
        <v>3997</v>
      </c>
      <c r="BA700" s="179" t="s">
        <v>3997</v>
      </c>
      <c r="BB700" s="179" t="s">
        <v>901</v>
      </c>
      <c r="BC700" s="179" t="s">
        <v>183</v>
      </c>
      <c r="BD700" s="179" t="s">
        <v>184</v>
      </c>
      <c r="BE700" s="179" t="s">
        <v>901</v>
      </c>
      <c r="BF700" s="179" t="s">
        <v>901</v>
      </c>
      <c r="BG700" s="179" t="s">
        <v>901</v>
      </c>
      <c r="BH700" s="179" t="s">
        <v>901</v>
      </c>
      <c r="BI700" s="179" t="s">
        <v>901</v>
      </c>
      <c r="BJ700" s="179" t="s">
        <v>901</v>
      </c>
      <c r="BK700" s="179" t="s">
        <v>901</v>
      </c>
      <c r="BL700" s="179" t="s">
        <v>901</v>
      </c>
      <c r="BM700" s="179" t="s">
        <v>901</v>
      </c>
      <c r="BN700" s="179" t="s">
        <v>2380</v>
      </c>
      <c r="BO700" s="180">
        <v>16115</v>
      </c>
    </row>
    <row r="701" spans="52:67" ht="38.25">
      <c r="AZ701" s="179" t="s">
        <v>3998</v>
      </c>
      <c r="BA701" s="179" t="s">
        <v>852</v>
      </c>
      <c r="BB701" s="179" t="s">
        <v>901</v>
      </c>
      <c r="BC701" s="179" t="s">
        <v>185</v>
      </c>
      <c r="BD701" s="179" t="s">
        <v>186</v>
      </c>
      <c r="BE701" s="179" t="s">
        <v>901</v>
      </c>
      <c r="BF701" s="179" t="s">
        <v>901</v>
      </c>
      <c r="BG701" s="179" t="s">
        <v>901</v>
      </c>
      <c r="BH701" s="179" t="s">
        <v>901</v>
      </c>
      <c r="BI701" s="179" t="s">
        <v>901</v>
      </c>
      <c r="BJ701" s="179" t="s">
        <v>901</v>
      </c>
      <c r="BK701" s="179" t="s">
        <v>901</v>
      </c>
      <c r="BL701" s="179" t="s">
        <v>901</v>
      </c>
      <c r="BM701" s="179" t="s">
        <v>901</v>
      </c>
      <c r="BN701" s="179" t="s">
        <v>2381</v>
      </c>
      <c r="BO701" s="180">
        <v>3501</v>
      </c>
    </row>
    <row r="702" spans="52:67" ht="38.25">
      <c r="AZ702" s="179" t="s">
        <v>3999</v>
      </c>
      <c r="BA702" s="179" t="s">
        <v>853</v>
      </c>
      <c r="BB702" s="179" t="s">
        <v>901</v>
      </c>
      <c r="BC702" s="179" t="s">
        <v>187</v>
      </c>
      <c r="BD702" s="179" t="s">
        <v>188</v>
      </c>
      <c r="BE702" s="179" t="s">
        <v>189</v>
      </c>
      <c r="BF702" s="179" t="s">
        <v>901</v>
      </c>
      <c r="BG702" s="179" t="s">
        <v>901</v>
      </c>
      <c r="BH702" s="179" t="s">
        <v>901</v>
      </c>
      <c r="BI702" s="179" t="s">
        <v>901</v>
      </c>
      <c r="BJ702" s="179" t="s">
        <v>901</v>
      </c>
      <c r="BK702" s="179" t="s">
        <v>901</v>
      </c>
      <c r="BL702" s="179" t="s">
        <v>901</v>
      </c>
      <c r="BM702" s="179" t="s">
        <v>901</v>
      </c>
      <c r="BN702" s="179" t="s">
        <v>2382</v>
      </c>
      <c r="BO702" s="180">
        <v>4376</v>
      </c>
    </row>
    <row r="703" spans="52:67" ht="25.5">
      <c r="AZ703" s="179" t="s">
        <v>4000</v>
      </c>
      <c r="BA703" s="179" t="s">
        <v>854</v>
      </c>
      <c r="BB703" s="179" t="s">
        <v>1002</v>
      </c>
      <c r="BC703" s="179" t="s">
        <v>190</v>
      </c>
      <c r="BD703" s="179" t="s">
        <v>191</v>
      </c>
      <c r="BE703" s="179" t="s">
        <v>192</v>
      </c>
      <c r="BF703" s="179" t="s">
        <v>901</v>
      </c>
      <c r="BG703" s="179" t="s">
        <v>901</v>
      </c>
      <c r="BH703" s="179" t="s">
        <v>901</v>
      </c>
      <c r="BI703" s="179" t="s">
        <v>901</v>
      </c>
      <c r="BJ703" s="179" t="s">
        <v>901</v>
      </c>
      <c r="BK703" s="179" t="s">
        <v>901</v>
      </c>
      <c r="BL703" s="179" t="s">
        <v>901</v>
      </c>
      <c r="BM703" s="179" t="s">
        <v>901</v>
      </c>
      <c r="BN703" s="179" t="s">
        <v>2383</v>
      </c>
      <c r="BO703" s="180">
        <v>4580</v>
      </c>
    </row>
    <row r="704" spans="52:67" ht="38.25">
      <c r="AZ704" s="179" t="s">
        <v>4001</v>
      </c>
      <c r="BA704" s="179" t="s">
        <v>4001</v>
      </c>
      <c r="BB704" s="179" t="s">
        <v>901</v>
      </c>
      <c r="BC704" s="179" t="s">
        <v>193</v>
      </c>
      <c r="BD704" s="179" t="s">
        <v>194</v>
      </c>
      <c r="BE704" s="179" t="s">
        <v>901</v>
      </c>
      <c r="BF704" s="179" t="s">
        <v>901</v>
      </c>
      <c r="BG704" s="179" t="s">
        <v>901</v>
      </c>
      <c r="BH704" s="179" t="s">
        <v>901</v>
      </c>
      <c r="BI704" s="179" t="s">
        <v>901</v>
      </c>
      <c r="BJ704" s="179" t="s">
        <v>901</v>
      </c>
      <c r="BK704" s="179" t="s">
        <v>901</v>
      </c>
      <c r="BL704" s="179" t="s">
        <v>901</v>
      </c>
      <c r="BM704" s="179" t="s">
        <v>901</v>
      </c>
      <c r="BN704" s="179" t="s">
        <v>2384</v>
      </c>
      <c r="BO704" s="180">
        <v>12129</v>
      </c>
    </row>
    <row r="705" spans="52:67" ht="25.5">
      <c r="AZ705" s="179" t="s">
        <v>4002</v>
      </c>
      <c r="BA705" s="179" t="s">
        <v>855</v>
      </c>
      <c r="BB705" s="179" t="s">
        <v>1003</v>
      </c>
      <c r="BC705" s="179" t="s">
        <v>195</v>
      </c>
      <c r="BD705" s="179" t="s">
        <v>196</v>
      </c>
      <c r="BE705" s="179" t="s">
        <v>197</v>
      </c>
      <c r="BF705" s="179" t="s">
        <v>901</v>
      </c>
      <c r="BG705" s="179" t="s">
        <v>901</v>
      </c>
      <c r="BH705" s="179" t="s">
        <v>901</v>
      </c>
      <c r="BI705" s="179" t="s">
        <v>901</v>
      </c>
      <c r="BJ705" s="179" t="s">
        <v>901</v>
      </c>
      <c r="BK705" s="179" t="s">
        <v>901</v>
      </c>
      <c r="BL705" s="179" t="s">
        <v>901</v>
      </c>
      <c r="BM705" s="179" t="s">
        <v>901</v>
      </c>
      <c r="BN705" s="179" t="s">
        <v>2385</v>
      </c>
      <c r="BO705" s="180">
        <v>23467</v>
      </c>
    </row>
    <row r="706" spans="52:67" ht="38.25">
      <c r="AZ706" s="179" t="s">
        <v>4003</v>
      </c>
      <c r="BA706" s="179" t="s">
        <v>4003</v>
      </c>
      <c r="BB706" s="179" t="s">
        <v>901</v>
      </c>
      <c r="BC706" s="179" t="s">
        <v>198</v>
      </c>
      <c r="BD706" s="179" t="s">
        <v>199</v>
      </c>
      <c r="BE706" s="179" t="s">
        <v>200</v>
      </c>
      <c r="BF706" s="179" t="s">
        <v>901</v>
      </c>
      <c r="BG706" s="179" t="s">
        <v>901</v>
      </c>
      <c r="BH706" s="179" t="s">
        <v>901</v>
      </c>
      <c r="BI706" s="179" t="s">
        <v>901</v>
      </c>
      <c r="BJ706" s="179" t="s">
        <v>901</v>
      </c>
      <c r="BK706" s="179" t="s">
        <v>901</v>
      </c>
      <c r="BL706" s="179" t="s">
        <v>901</v>
      </c>
      <c r="BM706" s="179" t="s">
        <v>901</v>
      </c>
      <c r="BN706" s="179" t="s">
        <v>2386</v>
      </c>
      <c r="BO706" s="180">
        <v>6648</v>
      </c>
    </row>
    <row r="707" spans="52:67" ht="25.5">
      <c r="AZ707" s="179" t="s">
        <v>4004</v>
      </c>
      <c r="BA707" s="179" t="s">
        <v>4004</v>
      </c>
      <c r="BB707" s="179" t="s">
        <v>901</v>
      </c>
      <c r="BC707" s="179" t="s">
        <v>201</v>
      </c>
      <c r="BD707" s="179" t="s">
        <v>202</v>
      </c>
      <c r="BE707" s="179" t="s">
        <v>901</v>
      </c>
      <c r="BF707" s="179" t="s">
        <v>901</v>
      </c>
      <c r="BG707" s="179" t="s">
        <v>901</v>
      </c>
      <c r="BH707" s="179" t="s">
        <v>901</v>
      </c>
      <c r="BI707" s="179" t="s">
        <v>901</v>
      </c>
      <c r="BJ707" s="179" t="s">
        <v>901</v>
      </c>
      <c r="BK707" s="179" t="s">
        <v>901</v>
      </c>
      <c r="BL707" s="179" t="s">
        <v>901</v>
      </c>
      <c r="BM707" s="179" t="s">
        <v>901</v>
      </c>
      <c r="BN707" s="179" t="s">
        <v>2387</v>
      </c>
      <c r="BO707" s="180">
        <v>1822</v>
      </c>
    </row>
    <row r="708" spans="52:67" ht="38.25">
      <c r="AZ708" s="179" t="s">
        <v>4005</v>
      </c>
      <c r="BA708" s="179" t="s">
        <v>4005</v>
      </c>
      <c r="BB708" s="179" t="s">
        <v>901</v>
      </c>
      <c r="BC708" s="179" t="s">
        <v>203</v>
      </c>
      <c r="BD708" s="179" t="s">
        <v>204</v>
      </c>
      <c r="BE708" s="179" t="s">
        <v>901</v>
      </c>
      <c r="BF708" s="179" t="s">
        <v>901</v>
      </c>
      <c r="BG708" s="179" t="s">
        <v>901</v>
      </c>
      <c r="BH708" s="179" t="s">
        <v>901</v>
      </c>
      <c r="BI708" s="179" t="s">
        <v>901</v>
      </c>
      <c r="BJ708" s="179" t="s">
        <v>901</v>
      </c>
      <c r="BK708" s="179" t="s">
        <v>901</v>
      </c>
      <c r="BL708" s="179" t="s">
        <v>901</v>
      </c>
      <c r="BM708" s="179" t="s">
        <v>901</v>
      </c>
      <c r="BN708" s="179" t="s">
        <v>2388</v>
      </c>
      <c r="BO708" s="180">
        <v>3475</v>
      </c>
    </row>
    <row r="709" spans="52:67" ht="38.25">
      <c r="AZ709" s="179" t="s">
        <v>4006</v>
      </c>
      <c r="BA709" s="179" t="s">
        <v>205</v>
      </c>
      <c r="BB709" s="179" t="s">
        <v>901</v>
      </c>
      <c r="BC709" s="179" t="s">
        <v>206</v>
      </c>
      <c r="BD709" s="179" t="s">
        <v>207</v>
      </c>
      <c r="BE709" s="179" t="s">
        <v>208</v>
      </c>
      <c r="BF709" s="179" t="s">
        <v>208</v>
      </c>
      <c r="BG709" s="179" t="s">
        <v>901</v>
      </c>
      <c r="BH709" s="179" t="s">
        <v>901</v>
      </c>
      <c r="BI709" s="179" t="s">
        <v>901</v>
      </c>
      <c r="BJ709" s="179" t="s">
        <v>901</v>
      </c>
      <c r="BK709" s="179" t="s">
        <v>901</v>
      </c>
      <c r="BL709" s="179" t="s">
        <v>209</v>
      </c>
      <c r="BM709" s="179" t="s">
        <v>210</v>
      </c>
      <c r="BN709" s="179" t="s">
        <v>2389</v>
      </c>
      <c r="BO709" s="180">
        <v>46489</v>
      </c>
    </row>
    <row r="710" spans="52:67" ht="51">
      <c r="AZ710" s="179" t="s">
        <v>4007</v>
      </c>
      <c r="BA710" s="179" t="s">
        <v>856</v>
      </c>
      <c r="BB710" s="179" t="s">
        <v>1004</v>
      </c>
      <c r="BC710" s="179" t="s">
        <v>211</v>
      </c>
      <c r="BD710" s="179" t="s">
        <v>212</v>
      </c>
      <c r="BE710" s="179" t="s">
        <v>901</v>
      </c>
      <c r="BF710" s="179" t="s">
        <v>901</v>
      </c>
      <c r="BG710" s="179" t="s">
        <v>901</v>
      </c>
      <c r="BH710" s="179" t="s">
        <v>901</v>
      </c>
      <c r="BI710" s="179" t="s">
        <v>901</v>
      </c>
      <c r="BJ710" s="179" t="s">
        <v>901</v>
      </c>
      <c r="BK710" s="179" t="s">
        <v>901</v>
      </c>
      <c r="BL710" s="179" t="s">
        <v>901</v>
      </c>
      <c r="BM710" s="179" t="s">
        <v>901</v>
      </c>
      <c r="BN710" s="179" t="s">
        <v>2390</v>
      </c>
      <c r="BO710" s="180">
        <v>3737</v>
      </c>
    </row>
    <row r="711" spans="52:67" ht="51">
      <c r="AZ711" s="179" t="s">
        <v>4008</v>
      </c>
      <c r="BA711" s="179" t="s">
        <v>4008</v>
      </c>
      <c r="BB711" s="179" t="s">
        <v>901</v>
      </c>
      <c r="BC711" s="179" t="s">
        <v>2391</v>
      </c>
      <c r="BD711" s="179" t="s">
        <v>2392</v>
      </c>
      <c r="BE711" s="179" t="s">
        <v>213</v>
      </c>
      <c r="BF711" s="179" t="s">
        <v>901</v>
      </c>
      <c r="BG711" s="179" t="s">
        <v>214</v>
      </c>
      <c r="BH711" s="179" t="s">
        <v>215</v>
      </c>
      <c r="BI711" s="179" t="s">
        <v>2393</v>
      </c>
      <c r="BJ711" s="179" t="s">
        <v>214</v>
      </c>
      <c r="BK711" s="179" t="s">
        <v>215</v>
      </c>
      <c r="BL711" s="179" t="s">
        <v>901</v>
      </c>
      <c r="BM711" s="179" t="s">
        <v>901</v>
      </c>
      <c r="BN711" s="179" t="s">
        <v>2394</v>
      </c>
      <c r="BO711" s="180">
        <v>3278</v>
      </c>
    </row>
    <row r="712" spans="52:67" ht="51">
      <c r="AZ712" s="179" t="s">
        <v>1306</v>
      </c>
      <c r="BA712" s="179" t="s">
        <v>1306</v>
      </c>
      <c r="BB712" s="179" t="s">
        <v>901</v>
      </c>
      <c r="BC712" s="179" t="s">
        <v>216</v>
      </c>
      <c r="BD712" s="179" t="s">
        <v>217</v>
      </c>
      <c r="BE712" s="179" t="s">
        <v>218</v>
      </c>
      <c r="BF712" s="179" t="s">
        <v>901</v>
      </c>
      <c r="BG712" s="179" t="s">
        <v>901</v>
      </c>
      <c r="BH712" s="179" t="s">
        <v>901</v>
      </c>
      <c r="BI712" s="179" t="s">
        <v>901</v>
      </c>
      <c r="BJ712" s="179" t="s">
        <v>901</v>
      </c>
      <c r="BK712" s="179" t="s">
        <v>901</v>
      </c>
      <c r="BL712" s="179" t="s">
        <v>901</v>
      </c>
      <c r="BM712" s="179" t="s">
        <v>901</v>
      </c>
      <c r="BN712" s="179" t="s">
        <v>2395</v>
      </c>
      <c r="BO712" s="180">
        <v>5198</v>
      </c>
    </row>
    <row r="713" spans="52:67" ht="38.25">
      <c r="AZ713" s="179" t="s">
        <v>1307</v>
      </c>
      <c r="BA713" s="179" t="s">
        <v>1307</v>
      </c>
      <c r="BB713" s="179" t="s">
        <v>901</v>
      </c>
      <c r="BC713" s="179" t="s">
        <v>219</v>
      </c>
      <c r="BD713" s="179" t="s">
        <v>220</v>
      </c>
      <c r="BE713" s="179" t="s">
        <v>901</v>
      </c>
      <c r="BF713" s="179" t="s">
        <v>901</v>
      </c>
      <c r="BG713" s="179" t="s">
        <v>901</v>
      </c>
      <c r="BH713" s="179" t="s">
        <v>901</v>
      </c>
      <c r="BI713" s="179" t="s">
        <v>901</v>
      </c>
      <c r="BJ713" s="179" t="s">
        <v>901</v>
      </c>
      <c r="BK713" s="179" t="s">
        <v>901</v>
      </c>
      <c r="BL713" s="179" t="s">
        <v>901</v>
      </c>
      <c r="BM713" s="179" t="s">
        <v>901</v>
      </c>
      <c r="BN713" s="179" t="s">
        <v>2396</v>
      </c>
      <c r="BO713" s="180">
        <v>17606</v>
      </c>
    </row>
    <row r="714" spans="52:67" ht="25.5">
      <c r="AZ714" s="179" t="s">
        <v>1308</v>
      </c>
      <c r="BA714" s="179" t="s">
        <v>1308</v>
      </c>
      <c r="BB714" s="179" t="s">
        <v>901</v>
      </c>
      <c r="BC714" s="179" t="s">
        <v>221</v>
      </c>
      <c r="BD714" s="179" t="s">
        <v>222</v>
      </c>
      <c r="BE714" s="179" t="s">
        <v>223</v>
      </c>
      <c r="BF714" s="179" t="s">
        <v>901</v>
      </c>
      <c r="BG714" s="179" t="s">
        <v>901</v>
      </c>
      <c r="BH714" s="179" t="s">
        <v>901</v>
      </c>
      <c r="BI714" s="179" t="s">
        <v>901</v>
      </c>
      <c r="BJ714" s="179" t="s">
        <v>901</v>
      </c>
      <c r="BK714" s="179" t="s">
        <v>901</v>
      </c>
      <c r="BL714" s="179" t="s">
        <v>901</v>
      </c>
      <c r="BM714" s="179" t="s">
        <v>901</v>
      </c>
      <c r="BN714" s="179" t="s">
        <v>2397</v>
      </c>
      <c r="BO714" s="180">
        <v>3453</v>
      </c>
    </row>
    <row r="715" spans="52:67" ht="25.5">
      <c r="AZ715" s="179" t="s">
        <v>1309</v>
      </c>
      <c r="BA715" s="179" t="s">
        <v>1309</v>
      </c>
      <c r="BB715" s="179" t="s">
        <v>901</v>
      </c>
      <c r="BC715" s="179" t="s">
        <v>224</v>
      </c>
      <c r="BD715" s="179" t="s">
        <v>225</v>
      </c>
      <c r="BE715" s="179" t="s">
        <v>901</v>
      </c>
      <c r="BF715" s="179" t="s">
        <v>901</v>
      </c>
      <c r="BG715" s="179" t="s">
        <v>901</v>
      </c>
      <c r="BH715" s="179" t="s">
        <v>901</v>
      </c>
      <c r="BI715" s="179" t="s">
        <v>901</v>
      </c>
      <c r="BJ715" s="179" t="s">
        <v>901</v>
      </c>
      <c r="BK715" s="179" t="s">
        <v>901</v>
      </c>
      <c r="BL715" s="179" t="s">
        <v>901</v>
      </c>
      <c r="BM715" s="179" t="s">
        <v>901</v>
      </c>
      <c r="BN715" s="179" t="s">
        <v>2398</v>
      </c>
      <c r="BO715" s="180">
        <v>51359</v>
      </c>
    </row>
    <row r="716" spans="52:67" ht="38.25">
      <c r="AZ716" s="179" t="s">
        <v>1310</v>
      </c>
      <c r="BA716" s="179" t="s">
        <v>1310</v>
      </c>
      <c r="BB716" s="179" t="s">
        <v>901</v>
      </c>
      <c r="BC716" s="179" t="s">
        <v>226</v>
      </c>
      <c r="BD716" s="179" t="s">
        <v>227</v>
      </c>
      <c r="BE716" s="179" t="s">
        <v>901</v>
      </c>
      <c r="BF716" s="179" t="s">
        <v>901</v>
      </c>
      <c r="BG716" s="179" t="s">
        <v>901</v>
      </c>
      <c r="BH716" s="179" t="s">
        <v>901</v>
      </c>
      <c r="BI716" s="179" t="s">
        <v>901</v>
      </c>
      <c r="BJ716" s="179" t="s">
        <v>901</v>
      </c>
      <c r="BK716" s="179" t="s">
        <v>901</v>
      </c>
      <c r="BL716" s="179" t="s">
        <v>901</v>
      </c>
      <c r="BM716" s="179" t="s">
        <v>901</v>
      </c>
      <c r="BN716" s="179" t="s">
        <v>2399</v>
      </c>
      <c r="BO716" s="180">
        <v>6533</v>
      </c>
    </row>
    <row r="717" spans="52:67" ht="25.5">
      <c r="AZ717" s="179" t="s">
        <v>1311</v>
      </c>
      <c r="BA717" s="179" t="s">
        <v>1311</v>
      </c>
      <c r="BB717" s="179" t="s">
        <v>901</v>
      </c>
      <c r="BC717" s="179" t="s">
        <v>228</v>
      </c>
      <c r="BD717" s="179" t="s">
        <v>229</v>
      </c>
      <c r="BE717" s="179" t="s">
        <v>901</v>
      </c>
      <c r="BF717" s="179" t="s">
        <v>901</v>
      </c>
      <c r="BG717" s="179" t="s">
        <v>901</v>
      </c>
      <c r="BH717" s="179" t="s">
        <v>901</v>
      </c>
      <c r="BI717" s="179" t="s">
        <v>901</v>
      </c>
      <c r="BJ717" s="179" t="s">
        <v>901</v>
      </c>
      <c r="BK717" s="179" t="s">
        <v>901</v>
      </c>
      <c r="BL717" s="179" t="s">
        <v>901</v>
      </c>
      <c r="BM717" s="179" t="s">
        <v>901</v>
      </c>
      <c r="BN717" s="179" t="s">
        <v>2400</v>
      </c>
      <c r="BO717" s="180">
        <v>5279</v>
      </c>
    </row>
    <row r="718" spans="52:67" ht="38.25">
      <c r="AZ718" s="179" t="s">
        <v>1312</v>
      </c>
      <c r="BA718" s="179" t="s">
        <v>1312</v>
      </c>
      <c r="BB718" s="179" t="s">
        <v>901</v>
      </c>
      <c r="BC718" s="179" t="s">
        <v>230</v>
      </c>
      <c r="BD718" s="179" t="s">
        <v>231</v>
      </c>
      <c r="BE718" s="179" t="s">
        <v>232</v>
      </c>
      <c r="BF718" s="179" t="s">
        <v>901</v>
      </c>
      <c r="BG718" s="179" t="s">
        <v>901</v>
      </c>
      <c r="BH718" s="179" t="s">
        <v>901</v>
      </c>
      <c r="BI718" s="179" t="s">
        <v>901</v>
      </c>
      <c r="BJ718" s="179" t="s">
        <v>901</v>
      </c>
      <c r="BK718" s="179" t="s">
        <v>901</v>
      </c>
      <c r="BL718" s="179" t="s">
        <v>901</v>
      </c>
      <c r="BM718" s="179" t="s">
        <v>901</v>
      </c>
      <c r="BN718" s="179" t="s">
        <v>2401</v>
      </c>
      <c r="BO718" s="180">
        <v>5693</v>
      </c>
    </row>
    <row r="719" spans="52:67" ht="38.25">
      <c r="AZ719" s="179" t="s">
        <v>1313</v>
      </c>
      <c r="BA719" s="179" t="s">
        <v>233</v>
      </c>
      <c r="BB719" s="179" t="s">
        <v>901</v>
      </c>
      <c r="BC719" s="179" t="s">
        <v>234</v>
      </c>
      <c r="BD719" s="179" t="s">
        <v>235</v>
      </c>
      <c r="BE719" s="179" t="s">
        <v>901</v>
      </c>
      <c r="BF719" s="179" t="s">
        <v>901</v>
      </c>
      <c r="BG719" s="179" t="s">
        <v>901</v>
      </c>
      <c r="BH719" s="179" t="s">
        <v>901</v>
      </c>
      <c r="BI719" s="179" t="s">
        <v>901</v>
      </c>
      <c r="BJ719" s="179" t="s">
        <v>901</v>
      </c>
      <c r="BK719" s="179" t="s">
        <v>901</v>
      </c>
      <c r="BL719" s="179" t="s">
        <v>901</v>
      </c>
      <c r="BM719" s="179" t="s">
        <v>901</v>
      </c>
      <c r="BN719" s="179" t="s">
        <v>236</v>
      </c>
      <c r="BO719" s="180">
        <v>7708</v>
      </c>
    </row>
    <row r="720" spans="52:67" ht="25.5">
      <c r="AZ720" s="179" t="s">
        <v>1314</v>
      </c>
      <c r="BA720" s="179" t="s">
        <v>1314</v>
      </c>
      <c r="BB720" s="179" t="s">
        <v>901</v>
      </c>
      <c r="BC720" s="179" t="s">
        <v>237</v>
      </c>
      <c r="BD720" s="179" t="s">
        <v>238</v>
      </c>
      <c r="BE720" s="179" t="s">
        <v>901</v>
      </c>
      <c r="BF720" s="179" t="s">
        <v>901</v>
      </c>
      <c r="BG720" s="179" t="s">
        <v>901</v>
      </c>
      <c r="BH720" s="179" t="s">
        <v>901</v>
      </c>
      <c r="BI720" s="179" t="s">
        <v>901</v>
      </c>
      <c r="BJ720" s="179" t="s">
        <v>901</v>
      </c>
      <c r="BK720" s="179" t="s">
        <v>901</v>
      </c>
      <c r="BL720" s="179" t="s">
        <v>901</v>
      </c>
      <c r="BM720" s="179" t="s">
        <v>901</v>
      </c>
      <c r="BN720" s="179" t="s">
        <v>2402</v>
      </c>
      <c r="BO720" s="180">
        <v>5010</v>
      </c>
    </row>
    <row r="721" spans="52:67" ht="38.25">
      <c r="AZ721" s="179" t="s">
        <v>1315</v>
      </c>
      <c r="BA721" s="179" t="s">
        <v>857</v>
      </c>
      <c r="BB721" s="179" t="s">
        <v>901</v>
      </c>
      <c r="BC721" s="179" t="s">
        <v>239</v>
      </c>
      <c r="BD721" s="179" t="s">
        <v>240</v>
      </c>
      <c r="BE721" s="179" t="s">
        <v>241</v>
      </c>
      <c r="BF721" s="179" t="s">
        <v>241</v>
      </c>
      <c r="BG721" s="179" t="s">
        <v>901</v>
      </c>
      <c r="BH721" s="179" t="s">
        <v>901</v>
      </c>
      <c r="BI721" s="179" t="s">
        <v>901</v>
      </c>
      <c r="BJ721" s="179" t="s">
        <v>901</v>
      </c>
      <c r="BK721" s="179" t="s">
        <v>901</v>
      </c>
      <c r="BL721" s="179" t="s">
        <v>901</v>
      </c>
      <c r="BM721" s="179" t="s">
        <v>901</v>
      </c>
      <c r="BN721" s="179" t="s">
        <v>2403</v>
      </c>
      <c r="BO721" s="180">
        <v>2864</v>
      </c>
    </row>
    <row r="722" spans="52:67" ht="25.5">
      <c r="AZ722" s="179" t="s">
        <v>1316</v>
      </c>
      <c r="BA722" s="179" t="s">
        <v>242</v>
      </c>
      <c r="BB722" s="179" t="s">
        <v>901</v>
      </c>
      <c r="BC722" s="179" t="s">
        <v>243</v>
      </c>
      <c r="BD722" s="179" t="s">
        <v>244</v>
      </c>
      <c r="BE722" s="179" t="s">
        <v>901</v>
      </c>
      <c r="BF722" s="179" t="s">
        <v>901</v>
      </c>
      <c r="BG722" s="179" t="s">
        <v>901</v>
      </c>
      <c r="BH722" s="179" t="s">
        <v>901</v>
      </c>
      <c r="BI722" s="179" t="s">
        <v>901</v>
      </c>
      <c r="BJ722" s="179" t="s">
        <v>901</v>
      </c>
      <c r="BK722" s="179" t="s">
        <v>901</v>
      </c>
      <c r="BL722" s="179" t="s">
        <v>901</v>
      </c>
      <c r="BM722" s="179" t="s">
        <v>901</v>
      </c>
      <c r="BN722" s="179" t="s">
        <v>2404</v>
      </c>
      <c r="BO722" s="180">
        <v>5430</v>
      </c>
    </row>
    <row r="723" spans="52:67" ht="38.25">
      <c r="AZ723" s="179" t="s">
        <v>1317</v>
      </c>
      <c r="BA723" s="179" t="s">
        <v>245</v>
      </c>
      <c r="BB723" s="179" t="s">
        <v>901</v>
      </c>
      <c r="BC723" s="179" t="s">
        <v>2405</v>
      </c>
      <c r="BD723" s="179" t="s">
        <v>246</v>
      </c>
      <c r="BE723" s="179" t="s">
        <v>2406</v>
      </c>
      <c r="BF723" s="179" t="s">
        <v>901</v>
      </c>
      <c r="BG723" s="179" t="s">
        <v>901</v>
      </c>
      <c r="BH723" s="179" t="s">
        <v>901</v>
      </c>
      <c r="BI723" s="179" t="s">
        <v>901</v>
      </c>
      <c r="BJ723" s="179" t="s">
        <v>901</v>
      </c>
      <c r="BK723" s="179" t="s">
        <v>901</v>
      </c>
      <c r="BL723" s="179" t="s">
        <v>901</v>
      </c>
      <c r="BM723" s="179" t="s">
        <v>901</v>
      </c>
      <c r="BN723" s="179" t="s">
        <v>2407</v>
      </c>
      <c r="BO723" s="180">
        <v>7972</v>
      </c>
    </row>
    <row r="724" spans="52:67" ht="25.5">
      <c r="AZ724" s="179" t="s">
        <v>1318</v>
      </c>
      <c r="BA724" s="179" t="s">
        <v>858</v>
      </c>
      <c r="BB724" s="179" t="s">
        <v>1005</v>
      </c>
      <c r="BC724" s="179" t="s">
        <v>247</v>
      </c>
      <c r="BD724" s="179" t="s">
        <v>248</v>
      </c>
      <c r="BE724" s="179" t="s">
        <v>901</v>
      </c>
      <c r="BF724" s="179" t="s">
        <v>901</v>
      </c>
      <c r="BG724" s="179" t="s">
        <v>901</v>
      </c>
      <c r="BH724" s="179" t="s">
        <v>901</v>
      </c>
      <c r="BI724" s="179" t="s">
        <v>901</v>
      </c>
      <c r="BJ724" s="179" t="s">
        <v>901</v>
      </c>
      <c r="BK724" s="179" t="s">
        <v>901</v>
      </c>
      <c r="BL724" s="179" t="s">
        <v>901</v>
      </c>
      <c r="BM724" s="179" t="s">
        <v>901</v>
      </c>
      <c r="BN724" s="179" t="s">
        <v>2408</v>
      </c>
      <c r="BO724" s="180">
        <v>8442</v>
      </c>
    </row>
    <row r="725" spans="52:67" ht="25.5">
      <c r="AZ725" s="179" t="s">
        <v>1319</v>
      </c>
      <c r="BA725" s="179" t="s">
        <v>249</v>
      </c>
      <c r="BB725" s="179" t="s">
        <v>901</v>
      </c>
      <c r="BC725" s="179" t="s">
        <v>250</v>
      </c>
      <c r="BD725" s="179" t="s">
        <v>251</v>
      </c>
      <c r="BE725" s="179" t="s">
        <v>901</v>
      </c>
      <c r="BF725" s="179" t="s">
        <v>901</v>
      </c>
      <c r="BG725" s="179" t="s">
        <v>901</v>
      </c>
      <c r="BH725" s="179" t="s">
        <v>901</v>
      </c>
      <c r="BI725" s="179" t="s">
        <v>901</v>
      </c>
      <c r="BJ725" s="179" t="s">
        <v>901</v>
      </c>
      <c r="BK725" s="179" t="s">
        <v>901</v>
      </c>
      <c r="BL725" s="179" t="s">
        <v>901</v>
      </c>
      <c r="BM725" s="179" t="s">
        <v>901</v>
      </c>
      <c r="BN725" s="179" t="s">
        <v>2409</v>
      </c>
      <c r="BO725" s="180">
        <v>2963</v>
      </c>
    </row>
    <row r="726" spans="52:67" ht="51">
      <c r="AZ726" s="179" t="s">
        <v>1320</v>
      </c>
      <c r="BA726" s="179" t="s">
        <v>1320</v>
      </c>
      <c r="BB726" s="179" t="s">
        <v>901</v>
      </c>
      <c r="BC726" s="179" t="s">
        <v>2410</v>
      </c>
      <c r="BD726" s="179" t="s">
        <v>252</v>
      </c>
      <c r="BE726" s="179" t="s">
        <v>2411</v>
      </c>
      <c r="BF726" s="179" t="s">
        <v>2411</v>
      </c>
      <c r="BG726" s="179" t="s">
        <v>901</v>
      </c>
      <c r="BH726" s="179" t="s">
        <v>901</v>
      </c>
      <c r="BI726" s="179" t="s">
        <v>901</v>
      </c>
      <c r="BJ726" s="179" t="s">
        <v>901</v>
      </c>
      <c r="BK726" s="179" t="s">
        <v>901</v>
      </c>
      <c r="BL726" s="179" t="s">
        <v>901</v>
      </c>
      <c r="BM726" s="179" t="s">
        <v>901</v>
      </c>
      <c r="BN726" s="179" t="s">
        <v>2412</v>
      </c>
      <c r="BO726" s="180">
        <v>22220</v>
      </c>
    </row>
    <row r="727" spans="52:67" ht="38.25">
      <c r="AZ727" s="179" t="s">
        <v>1321</v>
      </c>
      <c r="BA727" s="179" t="s">
        <v>859</v>
      </c>
      <c r="BB727" s="179" t="s">
        <v>1006</v>
      </c>
      <c r="BC727" s="179" t="s">
        <v>253</v>
      </c>
      <c r="BD727" s="179" t="s">
        <v>254</v>
      </c>
      <c r="BE727" s="179" t="s">
        <v>255</v>
      </c>
      <c r="BF727" s="179" t="s">
        <v>256</v>
      </c>
      <c r="BG727" s="179" t="s">
        <v>901</v>
      </c>
      <c r="BH727" s="179" t="s">
        <v>901</v>
      </c>
      <c r="BI727" s="179" t="s">
        <v>901</v>
      </c>
      <c r="BJ727" s="179" t="s">
        <v>901</v>
      </c>
      <c r="BK727" s="179" t="s">
        <v>901</v>
      </c>
      <c r="BL727" s="179" t="s">
        <v>901</v>
      </c>
      <c r="BM727" s="179" t="s">
        <v>901</v>
      </c>
      <c r="BN727" s="179" t="s">
        <v>2413</v>
      </c>
      <c r="BO727" s="180">
        <v>27618</v>
      </c>
    </row>
    <row r="728" spans="52:67" ht="38.25">
      <c r="AZ728" s="179" t="s">
        <v>1322</v>
      </c>
      <c r="BA728" s="179" t="s">
        <v>860</v>
      </c>
      <c r="BB728" s="179" t="s">
        <v>901</v>
      </c>
      <c r="BC728" s="179" t="s">
        <v>2414</v>
      </c>
      <c r="BD728" s="179" t="s">
        <v>257</v>
      </c>
      <c r="BE728" s="179" t="s">
        <v>2415</v>
      </c>
      <c r="BF728" s="179" t="s">
        <v>2415</v>
      </c>
      <c r="BG728" s="179" t="s">
        <v>901</v>
      </c>
      <c r="BH728" s="179" t="s">
        <v>901</v>
      </c>
      <c r="BI728" s="179" t="s">
        <v>901</v>
      </c>
      <c r="BJ728" s="179" t="s">
        <v>901</v>
      </c>
      <c r="BK728" s="179" t="s">
        <v>901</v>
      </c>
      <c r="BL728" s="179" t="s">
        <v>901</v>
      </c>
      <c r="BM728" s="179" t="s">
        <v>901</v>
      </c>
      <c r="BN728" s="179" t="s">
        <v>2416</v>
      </c>
      <c r="BO728" s="180">
        <v>6272</v>
      </c>
    </row>
    <row r="729" spans="52:67" ht="38.25">
      <c r="AZ729" s="179" t="s">
        <v>1323</v>
      </c>
      <c r="BA729" s="179" t="s">
        <v>1323</v>
      </c>
      <c r="BB729" s="179" t="s">
        <v>901</v>
      </c>
      <c r="BC729" s="179" t="s">
        <v>258</v>
      </c>
      <c r="BD729" s="179" t="s">
        <v>259</v>
      </c>
      <c r="BE729" s="179" t="s">
        <v>260</v>
      </c>
      <c r="BF729" s="179" t="s">
        <v>901</v>
      </c>
      <c r="BG729" s="179" t="s">
        <v>901</v>
      </c>
      <c r="BH729" s="179" t="s">
        <v>901</v>
      </c>
      <c r="BI729" s="179" t="s">
        <v>901</v>
      </c>
      <c r="BJ729" s="179" t="s">
        <v>901</v>
      </c>
      <c r="BK729" s="179" t="s">
        <v>901</v>
      </c>
      <c r="BL729" s="179" t="s">
        <v>901</v>
      </c>
      <c r="BM729" s="179" t="s">
        <v>901</v>
      </c>
      <c r="BN729" s="179" t="s">
        <v>2417</v>
      </c>
      <c r="BO729" s="180">
        <v>4399</v>
      </c>
    </row>
    <row r="730" spans="52:67" ht="25.5">
      <c r="AZ730" s="179" t="s">
        <v>1324</v>
      </c>
      <c r="BA730" s="179" t="s">
        <v>861</v>
      </c>
      <c r="BB730" s="179" t="s">
        <v>1007</v>
      </c>
      <c r="BC730" s="179" t="s">
        <v>261</v>
      </c>
      <c r="BD730" s="179" t="s">
        <v>262</v>
      </c>
      <c r="BE730" s="179" t="s">
        <v>263</v>
      </c>
      <c r="BF730" s="179" t="s">
        <v>901</v>
      </c>
      <c r="BG730" s="179" t="s">
        <v>901</v>
      </c>
      <c r="BH730" s="179" t="s">
        <v>901</v>
      </c>
      <c r="BI730" s="179" t="s">
        <v>901</v>
      </c>
      <c r="BJ730" s="179" t="s">
        <v>901</v>
      </c>
      <c r="BK730" s="179" t="s">
        <v>901</v>
      </c>
      <c r="BL730" s="179" t="s">
        <v>901</v>
      </c>
      <c r="BM730" s="179" t="s">
        <v>901</v>
      </c>
      <c r="BN730" s="179" t="s">
        <v>3249</v>
      </c>
      <c r="BO730" s="180">
        <v>2748</v>
      </c>
    </row>
    <row r="731" spans="52:67" ht="38.25">
      <c r="AZ731" s="179" t="s">
        <v>1325</v>
      </c>
      <c r="BA731" s="179" t="s">
        <v>1325</v>
      </c>
      <c r="BB731" s="179" t="s">
        <v>901</v>
      </c>
      <c r="BC731" s="179" t="s">
        <v>264</v>
      </c>
      <c r="BD731" s="179" t="s">
        <v>2418</v>
      </c>
      <c r="BE731" s="179" t="s">
        <v>901</v>
      </c>
      <c r="BF731" s="179" t="s">
        <v>901</v>
      </c>
      <c r="BG731" s="179" t="s">
        <v>901</v>
      </c>
      <c r="BH731" s="179" t="s">
        <v>901</v>
      </c>
      <c r="BI731" s="179" t="s">
        <v>901</v>
      </c>
      <c r="BJ731" s="179" t="s">
        <v>901</v>
      </c>
      <c r="BK731" s="179" t="s">
        <v>901</v>
      </c>
      <c r="BL731" s="179" t="s">
        <v>901</v>
      </c>
      <c r="BM731" s="179" t="s">
        <v>901</v>
      </c>
      <c r="BN731" s="179" t="s">
        <v>2419</v>
      </c>
      <c r="BO731" s="180">
        <v>25979</v>
      </c>
    </row>
    <row r="732" spans="52:67" ht="38.25">
      <c r="AZ732" s="179" t="s">
        <v>1326</v>
      </c>
      <c r="BA732" s="179" t="s">
        <v>1326</v>
      </c>
      <c r="BB732" s="179" t="s">
        <v>901</v>
      </c>
      <c r="BC732" s="179" t="s">
        <v>2420</v>
      </c>
      <c r="BD732" s="179" t="s">
        <v>2421</v>
      </c>
      <c r="BE732" s="179" t="s">
        <v>2422</v>
      </c>
      <c r="BF732" s="179" t="s">
        <v>2423</v>
      </c>
      <c r="BG732" s="179" t="s">
        <v>901</v>
      </c>
      <c r="BH732" s="179" t="s">
        <v>901</v>
      </c>
      <c r="BI732" s="179" t="s">
        <v>901</v>
      </c>
      <c r="BJ732" s="179" t="s">
        <v>901</v>
      </c>
      <c r="BK732" s="179" t="s">
        <v>901</v>
      </c>
      <c r="BL732" s="179" t="s">
        <v>901</v>
      </c>
      <c r="BM732" s="179" t="s">
        <v>901</v>
      </c>
      <c r="BN732" s="179" t="s">
        <v>3250</v>
      </c>
      <c r="BO732" s="180">
        <v>10208</v>
      </c>
    </row>
    <row r="733" spans="52:67" ht="51">
      <c r="AZ733" s="179" t="s">
        <v>1327</v>
      </c>
      <c r="BA733" s="179" t="s">
        <v>862</v>
      </c>
      <c r="BB733" s="179" t="s">
        <v>1008</v>
      </c>
      <c r="BC733" s="179" t="s">
        <v>481</v>
      </c>
      <c r="BD733" s="179" t="s">
        <v>482</v>
      </c>
      <c r="BE733" s="179" t="s">
        <v>483</v>
      </c>
      <c r="BF733" s="179" t="s">
        <v>901</v>
      </c>
      <c r="BG733" s="179" t="s">
        <v>901</v>
      </c>
      <c r="BH733" s="179" t="s">
        <v>901</v>
      </c>
      <c r="BI733" s="179" t="s">
        <v>901</v>
      </c>
      <c r="BJ733" s="179" t="s">
        <v>901</v>
      </c>
      <c r="BK733" s="179" t="s">
        <v>901</v>
      </c>
      <c r="BL733" s="179" t="s">
        <v>901</v>
      </c>
      <c r="BM733" s="179" t="s">
        <v>901</v>
      </c>
      <c r="BN733" s="179" t="s">
        <v>3251</v>
      </c>
      <c r="BO733" s="180">
        <v>78576</v>
      </c>
    </row>
    <row r="734" spans="52:67" ht="38.25">
      <c r="AZ734" s="179" t="s">
        <v>1328</v>
      </c>
      <c r="BA734" s="179" t="s">
        <v>1328</v>
      </c>
      <c r="BB734" s="179" t="s">
        <v>901</v>
      </c>
      <c r="BC734" s="179" t="s">
        <v>484</v>
      </c>
      <c r="BD734" s="179" t="s">
        <v>485</v>
      </c>
      <c r="BE734" s="179" t="s">
        <v>486</v>
      </c>
      <c r="BF734" s="179" t="s">
        <v>486</v>
      </c>
      <c r="BG734" s="179" t="s">
        <v>901</v>
      </c>
      <c r="BH734" s="179" t="s">
        <v>901</v>
      </c>
      <c r="BI734" s="179" t="s">
        <v>901</v>
      </c>
      <c r="BJ734" s="179" t="s">
        <v>901</v>
      </c>
      <c r="BK734" s="179" t="s">
        <v>901</v>
      </c>
      <c r="BL734" s="179" t="s">
        <v>901</v>
      </c>
      <c r="BM734" s="179" t="s">
        <v>901</v>
      </c>
      <c r="BN734" s="179" t="s">
        <v>487</v>
      </c>
      <c r="BO734" s="180">
        <v>8387</v>
      </c>
    </row>
    <row r="735" spans="52:67" ht="38.25">
      <c r="AZ735" s="179" t="s">
        <v>1329</v>
      </c>
      <c r="BA735" s="179" t="s">
        <v>1329</v>
      </c>
      <c r="BB735" s="179" t="s">
        <v>901</v>
      </c>
      <c r="BC735" s="179" t="s">
        <v>488</v>
      </c>
      <c r="BD735" s="179" t="s">
        <v>489</v>
      </c>
      <c r="BE735" s="179" t="s">
        <v>901</v>
      </c>
      <c r="BF735" s="179" t="s">
        <v>901</v>
      </c>
      <c r="BG735" s="179" t="s">
        <v>901</v>
      </c>
      <c r="BH735" s="179" t="s">
        <v>901</v>
      </c>
      <c r="BI735" s="179" t="s">
        <v>901</v>
      </c>
      <c r="BJ735" s="179" t="s">
        <v>901</v>
      </c>
      <c r="BK735" s="179" t="s">
        <v>901</v>
      </c>
      <c r="BL735" s="179" t="s">
        <v>901</v>
      </c>
      <c r="BM735" s="179" t="s">
        <v>901</v>
      </c>
      <c r="BN735" s="179" t="s">
        <v>3252</v>
      </c>
      <c r="BO735" s="180">
        <v>4393</v>
      </c>
    </row>
    <row r="736" spans="52:67" ht="25.5">
      <c r="AZ736" s="179" t="s">
        <v>1330</v>
      </c>
      <c r="BA736" s="179" t="s">
        <v>490</v>
      </c>
      <c r="BB736" s="179" t="s">
        <v>901</v>
      </c>
      <c r="BC736" s="179" t="s">
        <v>491</v>
      </c>
      <c r="BD736" s="179" t="s">
        <v>492</v>
      </c>
      <c r="BE736" s="179" t="s">
        <v>901</v>
      </c>
      <c r="BF736" s="179" t="s">
        <v>901</v>
      </c>
      <c r="BG736" s="179" t="s">
        <v>901</v>
      </c>
      <c r="BH736" s="179" t="s">
        <v>901</v>
      </c>
      <c r="BI736" s="179" t="s">
        <v>901</v>
      </c>
      <c r="BJ736" s="179" t="s">
        <v>901</v>
      </c>
      <c r="BK736" s="179" t="s">
        <v>901</v>
      </c>
      <c r="BL736" s="179" t="s">
        <v>901</v>
      </c>
      <c r="BM736" s="179" t="s">
        <v>901</v>
      </c>
      <c r="BN736" s="179" t="s">
        <v>3253</v>
      </c>
      <c r="BO736" s="180">
        <v>8485</v>
      </c>
    </row>
    <row r="737" spans="52:67" ht="38.25">
      <c r="AZ737" s="179" t="s">
        <v>1331</v>
      </c>
      <c r="BA737" s="179" t="s">
        <v>863</v>
      </c>
      <c r="BB737" s="179" t="s">
        <v>901</v>
      </c>
      <c r="BC737" s="179" t="s">
        <v>493</v>
      </c>
      <c r="BD737" s="179" t="s">
        <v>494</v>
      </c>
      <c r="BE737" s="179" t="s">
        <v>495</v>
      </c>
      <c r="BF737" s="179" t="s">
        <v>901</v>
      </c>
      <c r="BG737" s="179" t="s">
        <v>901</v>
      </c>
      <c r="BH737" s="179" t="s">
        <v>901</v>
      </c>
      <c r="BI737" s="179" t="s">
        <v>901</v>
      </c>
      <c r="BJ737" s="179" t="s">
        <v>901</v>
      </c>
      <c r="BK737" s="179" t="s">
        <v>901</v>
      </c>
      <c r="BL737" s="179" t="s">
        <v>901</v>
      </c>
      <c r="BM737" s="179" t="s">
        <v>901</v>
      </c>
      <c r="BN737" s="179" t="s">
        <v>3254</v>
      </c>
      <c r="BO737" s="180">
        <v>3670</v>
      </c>
    </row>
    <row r="738" spans="52:67" ht="38.25">
      <c r="AZ738" s="179" t="s">
        <v>1332</v>
      </c>
      <c r="BA738" s="179" t="s">
        <v>496</v>
      </c>
      <c r="BB738" s="179" t="s">
        <v>901</v>
      </c>
      <c r="BC738" s="179" t="s">
        <v>497</v>
      </c>
      <c r="BD738" s="179" t="s">
        <v>498</v>
      </c>
      <c r="BE738" s="179" t="s">
        <v>499</v>
      </c>
      <c r="BF738" s="179" t="s">
        <v>901</v>
      </c>
      <c r="BG738" s="179" t="s">
        <v>901</v>
      </c>
      <c r="BH738" s="179" t="s">
        <v>901</v>
      </c>
      <c r="BI738" s="179" t="s">
        <v>901</v>
      </c>
      <c r="BJ738" s="179" t="s">
        <v>901</v>
      </c>
      <c r="BK738" s="179" t="s">
        <v>901</v>
      </c>
      <c r="BL738" s="179" t="s">
        <v>901</v>
      </c>
      <c r="BM738" s="179" t="s">
        <v>901</v>
      </c>
      <c r="BN738" s="179" t="s">
        <v>500</v>
      </c>
      <c r="BO738" s="180">
        <v>20978</v>
      </c>
    </row>
    <row r="739" spans="52:67" ht="25.5">
      <c r="AZ739" s="179" t="s">
        <v>1333</v>
      </c>
      <c r="BA739" s="179" t="s">
        <v>501</v>
      </c>
      <c r="BB739" s="179" t="s">
        <v>901</v>
      </c>
      <c r="BC739" s="179" t="s">
        <v>502</v>
      </c>
      <c r="BD739" s="179" t="s">
        <v>503</v>
      </c>
      <c r="BE739" s="179" t="s">
        <v>504</v>
      </c>
      <c r="BF739" s="179" t="s">
        <v>901</v>
      </c>
      <c r="BG739" s="179" t="s">
        <v>901</v>
      </c>
      <c r="BH739" s="179" t="s">
        <v>901</v>
      </c>
      <c r="BI739" s="179" t="s">
        <v>901</v>
      </c>
      <c r="BJ739" s="179" t="s">
        <v>901</v>
      </c>
      <c r="BK739" s="179" t="s">
        <v>901</v>
      </c>
      <c r="BL739" s="179" t="s">
        <v>901</v>
      </c>
      <c r="BM739" s="179" t="s">
        <v>901</v>
      </c>
      <c r="BN739" s="179" t="s">
        <v>3255</v>
      </c>
      <c r="BO739" s="180">
        <v>15498</v>
      </c>
    </row>
    <row r="740" spans="52:67" ht="38.25">
      <c r="AZ740" s="179" t="s">
        <v>1334</v>
      </c>
      <c r="BA740" s="179" t="s">
        <v>1334</v>
      </c>
      <c r="BB740" s="179" t="s">
        <v>901</v>
      </c>
      <c r="BC740" s="179" t="s">
        <v>505</v>
      </c>
      <c r="BD740" s="179" t="s">
        <v>506</v>
      </c>
      <c r="BE740" s="179" t="s">
        <v>507</v>
      </c>
      <c r="BF740" s="179" t="s">
        <v>901</v>
      </c>
      <c r="BG740" s="179" t="s">
        <v>901</v>
      </c>
      <c r="BH740" s="179" t="s">
        <v>901</v>
      </c>
      <c r="BI740" s="179" t="s">
        <v>901</v>
      </c>
      <c r="BJ740" s="179" t="s">
        <v>901</v>
      </c>
      <c r="BK740" s="179" t="s">
        <v>901</v>
      </c>
      <c r="BL740" s="179" t="s">
        <v>901</v>
      </c>
      <c r="BM740" s="179" t="s">
        <v>901</v>
      </c>
      <c r="BN740" s="179" t="s">
        <v>3256</v>
      </c>
      <c r="BO740" s="180">
        <v>23780</v>
      </c>
    </row>
    <row r="741" spans="52:67" ht="38.25">
      <c r="AZ741" s="179" t="s">
        <v>1335</v>
      </c>
      <c r="BA741" s="179" t="s">
        <v>864</v>
      </c>
      <c r="BB741" s="179" t="s">
        <v>1009</v>
      </c>
      <c r="BC741" s="179" t="s">
        <v>508</v>
      </c>
      <c r="BD741" s="179" t="s">
        <v>509</v>
      </c>
      <c r="BE741" s="179" t="s">
        <v>510</v>
      </c>
      <c r="BF741" s="179" t="s">
        <v>901</v>
      </c>
      <c r="BG741" s="179" t="s">
        <v>901</v>
      </c>
      <c r="BH741" s="179" t="s">
        <v>901</v>
      </c>
      <c r="BI741" s="179" t="s">
        <v>901</v>
      </c>
      <c r="BJ741" s="179" t="s">
        <v>901</v>
      </c>
      <c r="BK741" s="179" t="s">
        <v>901</v>
      </c>
      <c r="BL741" s="179" t="s">
        <v>901</v>
      </c>
      <c r="BM741" s="179" t="s">
        <v>901</v>
      </c>
      <c r="BN741" s="179" t="s">
        <v>3257</v>
      </c>
      <c r="BO741" s="180">
        <v>18156</v>
      </c>
    </row>
    <row r="742" spans="52:67" ht="38.25">
      <c r="AZ742" s="179" t="s">
        <v>1336</v>
      </c>
      <c r="BA742" s="179" t="s">
        <v>1336</v>
      </c>
      <c r="BB742" s="179" t="s">
        <v>901</v>
      </c>
      <c r="BC742" s="179" t="s">
        <v>511</v>
      </c>
      <c r="BD742" s="179" t="s">
        <v>512</v>
      </c>
      <c r="BE742" s="179" t="s">
        <v>513</v>
      </c>
      <c r="BF742" s="179" t="s">
        <v>901</v>
      </c>
      <c r="BG742" s="179" t="s">
        <v>901</v>
      </c>
      <c r="BH742" s="179" t="s">
        <v>901</v>
      </c>
      <c r="BI742" s="179" t="s">
        <v>901</v>
      </c>
      <c r="BJ742" s="179" t="s">
        <v>901</v>
      </c>
      <c r="BK742" s="179" t="s">
        <v>901</v>
      </c>
      <c r="BL742" s="179" t="s">
        <v>901</v>
      </c>
      <c r="BM742" s="179" t="s">
        <v>901</v>
      </c>
      <c r="BN742" s="179" t="s">
        <v>3258</v>
      </c>
      <c r="BO742" s="180">
        <v>6051</v>
      </c>
    </row>
    <row r="743" spans="52:67" ht="38.25">
      <c r="AZ743" s="179" t="s">
        <v>1337</v>
      </c>
      <c r="BA743" s="179" t="s">
        <v>514</v>
      </c>
      <c r="BB743" s="179" t="s">
        <v>901</v>
      </c>
      <c r="BC743" s="179" t="s">
        <v>515</v>
      </c>
      <c r="BD743" s="179" t="s">
        <v>516</v>
      </c>
      <c r="BE743" s="179" t="s">
        <v>901</v>
      </c>
      <c r="BF743" s="179" t="s">
        <v>901</v>
      </c>
      <c r="BG743" s="179" t="s">
        <v>901</v>
      </c>
      <c r="BH743" s="179" t="s">
        <v>901</v>
      </c>
      <c r="BI743" s="179" t="s">
        <v>901</v>
      </c>
      <c r="BJ743" s="179" t="s">
        <v>901</v>
      </c>
      <c r="BK743" s="179" t="s">
        <v>901</v>
      </c>
      <c r="BL743" s="179" t="s">
        <v>901</v>
      </c>
      <c r="BM743" s="179" t="s">
        <v>901</v>
      </c>
      <c r="BN743" s="179" t="s">
        <v>3259</v>
      </c>
      <c r="BO743" s="180">
        <v>15009</v>
      </c>
    </row>
    <row r="744" spans="52:67" ht="38.25">
      <c r="AZ744" s="179" t="s">
        <v>1338</v>
      </c>
      <c r="BA744" s="179" t="s">
        <v>517</v>
      </c>
      <c r="BB744" s="179" t="s">
        <v>901</v>
      </c>
      <c r="BC744" s="179" t="s">
        <v>518</v>
      </c>
      <c r="BD744" s="179" t="s">
        <v>519</v>
      </c>
      <c r="BE744" s="179" t="s">
        <v>520</v>
      </c>
      <c r="BF744" s="179" t="s">
        <v>521</v>
      </c>
      <c r="BG744" s="179" t="s">
        <v>901</v>
      </c>
      <c r="BH744" s="179" t="s">
        <v>901</v>
      </c>
      <c r="BI744" s="179" t="s">
        <v>901</v>
      </c>
      <c r="BJ744" s="179" t="s">
        <v>901</v>
      </c>
      <c r="BK744" s="179" t="s">
        <v>901</v>
      </c>
      <c r="BL744" s="179" t="s">
        <v>901</v>
      </c>
      <c r="BM744" s="179" t="s">
        <v>901</v>
      </c>
      <c r="BN744" s="179" t="s">
        <v>3260</v>
      </c>
      <c r="BO744" s="180">
        <v>3880</v>
      </c>
    </row>
    <row r="745" spans="52:67" ht="25.5">
      <c r="AZ745" s="179" t="s">
        <v>1339</v>
      </c>
      <c r="BA745" s="179" t="s">
        <v>865</v>
      </c>
      <c r="BB745" s="179" t="s">
        <v>901</v>
      </c>
      <c r="BC745" s="179" t="s">
        <v>522</v>
      </c>
      <c r="BD745" s="179" t="s">
        <v>523</v>
      </c>
      <c r="BE745" s="179" t="s">
        <v>524</v>
      </c>
      <c r="BF745" s="179" t="s">
        <v>901</v>
      </c>
      <c r="BG745" s="179" t="s">
        <v>901</v>
      </c>
      <c r="BH745" s="179" t="s">
        <v>901</v>
      </c>
      <c r="BI745" s="179" t="s">
        <v>901</v>
      </c>
      <c r="BJ745" s="179" t="s">
        <v>901</v>
      </c>
      <c r="BK745" s="179" t="s">
        <v>901</v>
      </c>
      <c r="BL745" s="179" t="s">
        <v>901</v>
      </c>
      <c r="BM745" s="179" t="s">
        <v>901</v>
      </c>
      <c r="BN745" s="179" t="s">
        <v>3261</v>
      </c>
      <c r="BO745" s="180">
        <v>3220</v>
      </c>
    </row>
    <row r="746" spans="52:67" ht="38.25">
      <c r="AZ746" s="179" t="s">
        <v>1340</v>
      </c>
      <c r="BA746" s="179" t="s">
        <v>525</v>
      </c>
      <c r="BB746" s="179" t="s">
        <v>901</v>
      </c>
      <c r="BC746" s="179" t="s">
        <v>526</v>
      </c>
      <c r="BD746" s="179" t="s">
        <v>527</v>
      </c>
      <c r="BE746" s="179" t="s">
        <v>528</v>
      </c>
      <c r="BF746" s="179" t="s">
        <v>528</v>
      </c>
      <c r="BG746" s="179" t="s">
        <v>901</v>
      </c>
      <c r="BH746" s="179" t="s">
        <v>901</v>
      </c>
      <c r="BI746" s="179" t="s">
        <v>901</v>
      </c>
      <c r="BJ746" s="179" t="s">
        <v>901</v>
      </c>
      <c r="BK746" s="179" t="s">
        <v>901</v>
      </c>
      <c r="BL746" s="179" t="s">
        <v>901</v>
      </c>
      <c r="BM746" s="179" t="s">
        <v>901</v>
      </c>
      <c r="BN746" s="179" t="s">
        <v>3262</v>
      </c>
      <c r="BO746" s="180">
        <v>3800</v>
      </c>
    </row>
    <row r="747" spans="52:67" ht="38.25">
      <c r="AZ747" s="179" t="s">
        <v>1341</v>
      </c>
      <c r="BA747" s="179" t="s">
        <v>1341</v>
      </c>
      <c r="BB747" s="179" t="s">
        <v>901</v>
      </c>
      <c r="BC747" s="179" t="s">
        <v>529</v>
      </c>
      <c r="BD747" s="179" t="s">
        <v>530</v>
      </c>
      <c r="BE747" s="179" t="s">
        <v>531</v>
      </c>
      <c r="BF747" s="179" t="s">
        <v>901</v>
      </c>
      <c r="BG747" s="179" t="s">
        <v>901</v>
      </c>
      <c r="BH747" s="179" t="s">
        <v>901</v>
      </c>
      <c r="BI747" s="179" t="s">
        <v>901</v>
      </c>
      <c r="BJ747" s="179" t="s">
        <v>901</v>
      </c>
      <c r="BK747" s="179" t="s">
        <v>901</v>
      </c>
      <c r="BL747" s="179" t="s">
        <v>901</v>
      </c>
      <c r="BM747" s="179" t="s">
        <v>901</v>
      </c>
      <c r="BN747" s="179" t="s">
        <v>3263</v>
      </c>
      <c r="BO747" s="180">
        <v>3870</v>
      </c>
    </row>
    <row r="748" spans="52:67" ht="51">
      <c r="AZ748" s="179" t="s">
        <v>1342</v>
      </c>
      <c r="BA748" s="179" t="s">
        <v>532</v>
      </c>
      <c r="BB748" s="179" t="s">
        <v>901</v>
      </c>
      <c r="BC748" s="179" t="s">
        <v>533</v>
      </c>
      <c r="BD748" s="179" t="s">
        <v>534</v>
      </c>
      <c r="BE748" s="179" t="s">
        <v>535</v>
      </c>
      <c r="BF748" s="179" t="s">
        <v>901</v>
      </c>
      <c r="BG748" s="179" t="s">
        <v>901</v>
      </c>
      <c r="BH748" s="179" t="s">
        <v>901</v>
      </c>
      <c r="BI748" s="179" t="s">
        <v>901</v>
      </c>
      <c r="BJ748" s="179" t="s">
        <v>901</v>
      </c>
      <c r="BK748" s="179" t="s">
        <v>901</v>
      </c>
      <c r="BL748" s="179" t="s">
        <v>901</v>
      </c>
      <c r="BM748" s="179" t="s">
        <v>901</v>
      </c>
      <c r="BN748" s="179" t="s">
        <v>3264</v>
      </c>
      <c r="BO748" s="180">
        <v>6007</v>
      </c>
    </row>
    <row r="749" spans="52:67" ht="25.5">
      <c r="AZ749" s="179" t="s">
        <v>1343</v>
      </c>
      <c r="BA749" s="179" t="s">
        <v>536</v>
      </c>
      <c r="BB749" s="179" t="s">
        <v>901</v>
      </c>
      <c r="BC749" s="179" t="s">
        <v>537</v>
      </c>
      <c r="BD749" s="179" t="s">
        <v>538</v>
      </c>
      <c r="BE749" s="179" t="s">
        <v>539</v>
      </c>
      <c r="BF749" s="179" t="s">
        <v>539</v>
      </c>
      <c r="BG749" s="179" t="s">
        <v>901</v>
      </c>
      <c r="BH749" s="179" t="s">
        <v>901</v>
      </c>
      <c r="BI749" s="179" t="s">
        <v>901</v>
      </c>
      <c r="BJ749" s="179" t="s">
        <v>901</v>
      </c>
      <c r="BK749" s="179" t="s">
        <v>901</v>
      </c>
      <c r="BL749" s="179" t="s">
        <v>901</v>
      </c>
      <c r="BM749" s="179" t="s">
        <v>901</v>
      </c>
      <c r="BN749" s="179" t="s">
        <v>3265</v>
      </c>
      <c r="BO749" s="180">
        <v>6782</v>
      </c>
    </row>
    <row r="750" spans="52:67" ht="63.75">
      <c r="AZ750" s="179" t="s">
        <v>1344</v>
      </c>
      <c r="BA750" s="179" t="s">
        <v>866</v>
      </c>
      <c r="BB750" s="179" t="s">
        <v>1010</v>
      </c>
      <c r="BC750" s="179" t="s">
        <v>540</v>
      </c>
      <c r="BD750" s="179" t="s">
        <v>541</v>
      </c>
      <c r="BE750" s="179" t="s">
        <v>542</v>
      </c>
      <c r="BF750" s="179" t="s">
        <v>542</v>
      </c>
      <c r="BG750" s="179" t="s">
        <v>901</v>
      </c>
      <c r="BH750" s="179" t="s">
        <v>901</v>
      </c>
      <c r="BI750" s="179" t="s">
        <v>901</v>
      </c>
      <c r="BJ750" s="179" t="s">
        <v>901</v>
      </c>
      <c r="BK750" s="179" t="s">
        <v>901</v>
      </c>
      <c r="BL750" s="179" t="s">
        <v>901</v>
      </c>
      <c r="BM750" s="179" t="s">
        <v>901</v>
      </c>
      <c r="BN750" s="179" t="s">
        <v>543</v>
      </c>
      <c r="BO750" s="180">
        <v>2374</v>
      </c>
    </row>
    <row r="751" spans="52:67" ht="25.5">
      <c r="AZ751" s="179" t="s">
        <v>1345</v>
      </c>
      <c r="BA751" s="179" t="s">
        <v>1345</v>
      </c>
      <c r="BB751" s="179" t="s">
        <v>901</v>
      </c>
      <c r="BC751" s="179" t="s">
        <v>544</v>
      </c>
      <c r="BD751" s="179" t="s">
        <v>545</v>
      </c>
      <c r="BE751" s="179" t="s">
        <v>901</v>
      </c>
      <c r="BF751" s="179" t="s">
        <v>901</v>
      </c>
      <c r="BG751" s="179" t="s">
        <v>901</v>
      </c>
      <c r="BH751" s="179" t="s">
        <v>901</v>
      </c>
      <c r="BI751" s="179" t="s">
        <v>901</v>
      </c>
      <c r="BJ751" s="179" t="s">
        <v>901</v>
      </c>
      <c r="BK751" s="179" t="s">
        <v>901</v>
      </c>
      <c r="BL751" s="179" t="s">
        <v>901</v>
      </c>
      <c r="BM751" s="179" t="s">
        <v>901</v>
      </c>
      <c r="BN751" s="179" t="s">
        <v>3266</v>
      </c>
      <c r="BO751" s="180">
        <v>36853</v>
      </c>
    </row>
    <row r="752" spans="52:67" ht="25.5">
      <c r="AZ752" s="179" t="s">
        <v>1346</v>
      </c>
      <c r="BA752" s="179" t="s">
        <v>1346</v>
      </c>
      <c r="BB752" s="179" t="s">
        <v>901</v>
      </c>
      <c r="BC752" s="179" t="s">
        <v>546</v>
      </c>
      <c r="BD752" s="179" t="s">
        <v>2663</v>
      </c>
      <c r="BE752" s="179" t="s">
        <v>2664</v>
      </c>
      <c r="BF752" s="179" t="s">
        <v>901</v>
      </c>
      <c r="BG752" s="179" t="s">
        <v>901</v>
      </c>
      <c r="BH752" s="179" t="s">
        <v>901</v>
      </c>
      <c r="BI752" s="179" t="s">
        <v>901</v>
      </c>
      <c r="BJ752" s="179" t="s">
        <v>901</v>
      </c>
      <c r="BK752" s="179" t="s">
        <v>901</v>
      </c>
      <c r="BL752" s="179" t="s">
        <v>901</v>
      </c>
      <c r="BM752" s="179" t="s">
        <v>901</v>
      </c>
      <c r="BN752" s="179" t="s">
        <v>3267</v>
      </c>
      <c r="BO752" s="180">
        <v>6641</v>
      </c>
    </row>
    <row r="753" spans="52:67" ht="38.25">
      <c r="AZ753" s="179" t="s">
        <v>1347</v>
      </c>
      <c r="BA753" s="179" t="s">
        <v>2665</v>
      </c>
      <c r="BB753" s="179" t="s">
        <v>901</v>
      </c>
      <c r="BC753" s="179" t="s">
        <v>2666</v>
      </c>
      <c r="BD753" s="179" t="s">
        <v>2667</v>
      </c>
      <c r="BE753" s="179" t="s">
        <v>901</v>
      </c>
      <c r="BF753" s="179" t="s">
        <v>901</v>
      </c>
      <c r="BG753" s="179" t="s">
        <v>901</v>
      </c>
      <c r="BH753" s="179" t="s">
        <v>901</v>
      </c>
      <c r="BI753" s="179" t="s">
        <v>901</v>
      </c>
      <c r="BJ753" s="179" t="s">
        <v>901</v>
      </c>
      <c r="BK753" s="179" t="s">
        <v>901</v>
      </c>
      <c r="BL753" s="179" t="s">
        <v>901</v>
      </c>
      <c r="BM753" s="179" t="s">
        <v>901</v>
      </c>
      <c r="BN753" s="179" t="s">
        <v>3268</v>
      </c>
      <c r="BO753" s="180">
        <v>5616</v>
      </c>
    </row>
    <row r="754" spans="52:67" ht="38.25">
      <c r="AZ754" s="179" t="s">
        <v>1348</v>
      </c>
      <c r="BA754" s="179" t="s">
        <v>867</v>
      </c>
      <c r="BB754" s="179" t="s">
        <v>901</v>
      </c>
      <c r="BC754" s="179" t="s">
        <v>3269</v>
      </c>
      <c r="BD754" s="179" t="s">
        <v>2668</v>
      </c>
      <c r="BE754" s="179" t="s">
        <v>2669</v>
      </c>
      <c r="BF754" s="179" t="s">
        <v>901</v>
      </c>
      <c r="BG754" s="179" t="s">
        <v>901</v>
      </c>
      <c r="BH754" s="179" t="s">
        <v>901</v>
      </c>
      <c r="BI754" s="179" t="s">
        <v>901</v>
      </c>
      <c r="BJ754" s="179" t="s">
        <v>901</v>
      </c>
      <c r="BK754" s="179" t="s">
        <v>901</v>
      </c>
      <c r="BL754" s="179" t="s">
        <v>901</v>
      </c>
      <c r="BM754" s="179" t="s">
        <v>901</v>
      </c>
      <c r="BN754" s="179" t="s">
        <v>3270</v>
      </c>
      <c r="BO754" s="180">
        <v>6976</v>
      </c>
    </row>
    <row r="755" spans="52:67" ht="38.25">
      <c r="AZ755" s="179" t="s">
        <v>1349</v>
      </c>
      <c r="BA755" s="179" t="s">
        <v>1349</v>
      </c>
      <c r="BB755" s="179" t="s">
        <v>901</v>
      </c>
      <c r="BC755" s="179" t="s">
        <v>2670</v>
      </c>
      <c r="BD755" s="179" t="s">
        <v>2671</v>
      </c>
      <c r="BE755" s="179" t="s">
        <v>901</v>
      </c>
      <c r="BF755" s="179" t="s">
        <v>901</v>
      </c>
      <c r="BG755" s="179" t="s">
        <v>901</v>
      </c>
      <c r="BH755" s="179" t="s">
        <v>901</v>
      </c>
      <c r="BI755" s="179" t="s">
        <v>901</v>
      </c>
      <c r="BJ755" s="179" t="s">
        <v>901</v>
      </c>
      <c r="BK755" s="179" t="s">
        <v>901</v>
      </c>
      <c r="BL755" s="179" t="s">
        <v>901</v>
      </c>
      <c r="BM755" s="179" t="s">
        <v>901</v>
      </c>
      <c r="BN755" s="179" t="s">
        <v>3271</v>
      </c>
      <c r="BO755" s="180">
        <v>9251</v>
      </c>
    </row>
    <row r="756" spans="52:67" ht="38.25">
      <c r="AZ756" s="179" t="s">
        <v>1350</v>
      </c>
      <c r="BA756" s="179" t="s">
        <v>2672</v>
      </c>
      <c r="BB756" s="179" t="s">
        <v>901</v>
      </c>
      <c r="BC756" s="179" t="s">
        <v>2673</v>
      </c>
      <c r="BD756" s="179" t="s">
        <v>2674</v>
      </c>
      <c r="BE756" s="179" t="s">
        <v>2675</v>
      </c>
      <c r="BF756" s="179" t="s">
        <v>901</v>
      </c>
      <c r="BG756" s="179" t="s">
        <v>901</v>
      </c>
      <c r="BH756" s="179" t="s">
        <v>901</v>
      </c>
      <c r="BI756" s="179" t="s">
        <v>901</v>
      </c>
      <c r="BJ756" s="179" t="s">
        <v>901</v>
      </c>
      <c r="BK756" s="179" t="s">
        <v>901</v>
      </c>
      <c r="BL756" s="179" t="s">
        <v>901</v>
      </c>
      <c r="BM756" s="179" t="s">
        <v>901</v>
      </c>
      <c r="BN756" s="179" t="s">
        <v>3272</v>
      </c>
      <c r="BO756" s="180">
        <v>7780</v>
      </c>
    </row>
    <row r="757" spans="52:67" ht="51">
      <c r="AZ757" s="179" t="s">
        <v>1351</v>
      </c>
      <c r="BA757" s="179" t="s">
        <v>868</v>
      </c>
      <c r="BB757" s="179" t="s">
        <v>901</v>
      </c>
      <c r="BC757" s="179" t="s">
        <v>3273</v>
      </c>
      <c r="BD757" s="179" t="s">
        <v>2676</v>
      </c>
      <c r="BE757" s="179" t="s">
        <v>3274</v>
      </c>
      <c r="BF757" s="179" t="s">
        <v>901</v>
      </c>
      <c r="BG757" s="179" t="s">
        <v>901</v>
      </c>
      <c r="BH757" s="179" t="s">
        <v>901</v>
      </c>
      <c r="BI757" s="179" t="s">
        <v>901</v>
      </c>
      <c r="BJ757" s="179" t="s">
        <v>901</v>
      </c>
      <c r="BK757" s="179" t="s">
        <v>901</v>
      </c>
      <c r="BL757" s="179" t="s">
        <v>901</v>
      </c>
      <c r="BM757" s="179" t="s">
        <v>901</v>
      </c>
      <c r="BN757" s="179" t="s">
        <v>3275</v>
      </c>
      <c r="BO757" s="180">
        <v>6326</v>
      </c>
    </row>
    <row r="758" spans="52:67" ht="38.25">
      <c r="AZ758" s="179" t="s">
        <v>1352</v>
      </c>
      <c r="BA758" s="179" t="s">
        <v>869</v>
      </c>
      <c r="BB758" s="179" t="s">
        <v>901</v>
      </c>
      <c r="BC758" s="179" t="s">
        <v>3276</v>
      </c>
      <c r="BD758" s="179" t="s">
        <v>2677</v>
      </c>
      <c r="BE758" s="179" t="s">
        <v>3277</v>
      </c>
      <c r="BF758" s="179" t="s">
        <v>901</v>
      </c>
      <c r="BG758" s="179" t="s">
        <v>901</v>
      </c>
      <c r="BH758" s="179" t="s">
        <v>901</v>
      </c>
      <c r="BI758" s="179" t="s">
        <v>901</v>
      </c>
      <c r="BJ758" s="179" t="s">
        <v>901</v>
      </c>
      <c r="BK758" s="179" t="s">
        <v>901</v>
      </c>
      <c r="BL758" s="179" t="s">
        <v>901</v>
      </c>
      <c r="BM758" s="179" t="s">
        <v>3278</v>
      </c>
      <c r="BN758" s="179" t="s">
        <v>3279</v>
      </c>
      <c r="BO758" s="180">
        <v>4309</v>
      </c>
    </row>
    <row r="759" spans="52:67" ht="38.25">
      <c r="AZ759" s="179" t="s">
        <v>1353</v>
      </c>
      <c r="BA759" s="179" t="s">
        <v>1353</v>
      </c>
      <c r="BB759" s="179" t="s">
        <v>901</v>
      </c>
      <c r="BC759" s="179" t="s">
        <v>2678</v>
      </c>
      <c r="BD759" s="179" t="s">
        <v>2679</v>
      </c>
      <c r="BE759" s="179" t="s">
        <v>2680</v>
      </c>
      <c r="BF759" s="179" t="s">
        <v>901</v>
      </c>
      <c r="BG759" s="179" t="s">
        <v>901</v>
      </c>
      <c r="BH759" s="179" t="s">
        <v>901</v>
      </c>
      <c r="BI759" s="179" t="s">
        <v>901</v>
      </c>
      <c r="BJ759" s="179" t="s">
        <v>901</v>
      </c>
      <c r="BK759" s="179" t="s">
        <v>901</v>
      </c>
      <c r="BL759" s="179" t="s">
        <v>901</v>
      </c>
      <c r="BM759" s="179" t="s">
        <v>901</v>
      </c>
      <c r="BN759" s="179" t="s">
        <v>3280</v>
      </c>
      <c r="BO759" s="180">
        <v>2568</v>
      </c>
    </row>
    <row r="760" spans="52:67" ht="51">
      <c r="AZ760" s="179" t="s">
        <v>1354</v>
      </c>
      <c r="BA760" s="179" t="s">
        <v>1354</v>
      </c>
      <c r="BB760" s="179" t="s">
        <v>901</v>
      </c>
      <c r="BC760" s="179" t="s">
        <v>2681</v>
      </c>
      <c r="BD760" s="179" t="s">
        <v>2682</v>
      </c>
      <c r="BE760" s="179" t="s">
        <v>2683</v>
      </c>
      <c r="BF760" s="179" t="s">
        <v>901</v>
      </c>
      <c r="BG760" s="179" t="s">
        <v>901</v>
      </c>
      <c r="BH760" s="179" t="s">
        <v>901</v>
      </c>
      <c r="BI760" s="179" t="s">
        <v>901</v>
      </c>
      <c r="BJ760" s="179" t="s">
        <v>901</v>
      </c>
      <c r="BK760" s="179" t="s">
        <v>901</v>
      </c>
      <c r="BL760" s="179" t="s">
        <v>901</v>
      </c>
      <c r="BM760" s="179" t="s">
        <v>901</v>
      </c>
      <c r="BN760" s="179" t="s">
        <v>3281</v>
      </c>
      <c r="BO760" s="180">
        <v>4768</v>
      </c>
    </row>
    <row r="761" spans="52:67" ht="25.5">
      <c r="AZ761" s="179" t="s">
        <v>1355</v>
      </c>
      <c r="BA761" s="179" t="s">
        <v>870</v>
      </c>
      <c r="BB761" s="179" t="s">
        <v>901</v>
      </c>
      <c r="BC761" s="179" t="s">
        <v>3282</v>
      </c>
      <c r="BD761" s="179" t="s">
        <v>2684</v>
      </c>
      <c r="BE761" s="179" t="s">
        <v>901</v>
      </c>
      <c r="BF761" s="179" t="s">
        <v>901</v>
      </c>
      <c r="BG761" s="179" t="s">
        <v>901</v>
      </c>
      <c r="BH761" s="179" t="s">
        <v>901</v>
      </c>
      <c r="BI761" s="179" t="s">
        <v>901</v>
      </c>
      <c r="BJ761" s="179" t="s">
        <v>901</v>
      </c>
      <c r="BK761" s="179" t="s">
        <v>901</v>
      </c>
      <c r="BL761" s="179" t="s">
        <v>901</v>
      </c>
      <c r="BM761" s="179" t="s">
        <v>901</v>
      </c>
      <c r="BN761" s="179" t="s">
        <v>3283</v>
      </c>
      <c r="BO761" s="180">
        <v>11607</v>
      </c>
    </row>
    <row r="762" spans="52:67" ht="38.25">
      <c r="AZ762" s="179" t="s">
        <v>1356</v>
      </c>
      <c r="BA762" s="179" t="s">
        <v>1356</v>
      </c>
      <c r="BB762" s="179" t="s">
        <v>901</v>
      </c>
      <c r="BC762" s="179" t="s">
        <v>2685</v>
      </c>
      <c r="BD762" s="179" t="s">
        <v>2686</v>
      </c>
      <c r="BE762" s="179" t="s">
        <v>901</v>
      </c>
      <c r="BF762" s="179" t="s">
        <v>901</v>
      </c>
      <c r="BG762" s="179" t="s">
        <v>901</v>
      </c>
      <c r="BH762" s="179" t="s">
        <v>901</v>
      </c>
      <c r="BI762" s="179" t="s">
        <v>901</v>
      </c>
      <c r="BJ762" s="179" t="s">
        <v>901</v>
      </c>
      <c r="BK762" s="179" t="s">
        <v>901</v>
      </c>
      <c r="BL762" s="179" t="s">
        <v>901</v>
      </c>
      <c r="BM762" s="179" t="s">
        <v>901</v>
      </c>
      <c r="BN762" s="179" t="s">
        <v>3284</v>
      </c>
      <c r="BO762" s="180">
        <v>4633</v>
      </c>
    </row>
    <row r="763" spans="52:67" ht="63.75">
      <c r="AZ763" s="179" t="s">
        <v>1357</v>
      </c>
      <c r="BA763" s="179" t="s">
        <v>2687</v>
      </c>
      <c r="BB763" s="179" t="s">
        <v>1011</v>
      </c>
      <c r="BC763" s="179" t="s">
        <v>2519</v>
      </c>
      <c r="BD763" s="179" t="s">
        <v>2520</v>
      </c>
      <c r="BE763" s="179" t="s">
        <v>2521</v>
      </c>
      <c r="BF763" s="179" t="s">
        <v>2522</v>
      </c>
      <c r="BG763" s="179" t="s">
        <v>901</v>
      </c>
      <c r="BH763" s="179" t="s">
        <v>901</v>
      </c>
      <c r="BI763" s="179" t="s">
        <v>901</v>
      </c>
      <c r="BJ763" s="179" t="s">
        <v>901</v>
      </c>
      <c r="BK763" s="179" t="s">
        <v>901</v>
      </c>
      <c r="BL763" s="179" t="s">
        <v>901</v>
      </c>
      <c r="BM763" s="179" t="s">
        <v>901</v>
      </c>
      <c r="BN763" s="179" t="s">
        <v>3285</v>
      </c>
      <c r="BO763" s="180">
        <v>59000</v>
      </c>
    </row>
    <row r="764" spans="52:67" ht="25.5">
      <c r="AZ764" s="179" t="s">
        <v>1358</v>
      </c>
      <c r="BA764" s="179" t="s">
        <v>1358</v>
      </c>
      <c r="BB764" s="179" t="s">
        <v>901</v>
      </c>
      <c r="BC764" s="179" t="s">
        <v>2523</v>
      </c>
      <c r="BD764" s="179" t="s">
        <v>2524</v>
      </c>
      <c r="BE764" s="179" t="s">
        <v>2525</v>
      </c>
      <c r="BF764" s="179" t="s">
        <v>901</v>
      </c>
      <c r="BG764" s="179" t="s">
        <v>901</v>
      </c>
      <c r="BH764" s="179" t="s">
        <v>901</v>
      </c>
      <c r="BI764" s="179" t="s">
        <v>901</v>
      </c>
      <c r="BJ764" s="179" t="s">
        <v>901</v>
      </c>
      <c r="BK764" s="179" t="s">
        <v>901</v>
      </c>
      <c r="BL764" s="179" t="s">
        <v>901</v>
      </c>
      <c r="BM764" s="179" t="s">
        <v>901</v>
      </c>
      <c r="BN764" s="179" t="s">
        <v>3286</v>
      </c>
      <c r="BO764" s="180">
        <v>1783</v>
      </c>
    </row>
    <row r="765" spans="52:67" ht="38.25">
      <c r="AZ765" s="179" t="s">
        <v>1359</v>
      </c>
      <c r="BA765" s="179" t="s">
        <v>871</v>
      </c>
      <c r="BB765" s="179" t="s">
        <v>901</v>
      </c>
      <c r="BC765" s="179" t="s">
        <v>3287</v>
      </c>
      <c r="BD765" s="179" t="s">
        <v>2526</v>
      </c>
      <c r="BE765" s="179" t="s">
        <v>3288</v>
      </c>
      <c r="BF765" s="179" t="s">
        <v>3288</v>
      </c>
      <c r="BG765" s="179" t="s">
        <v>901</v>
      </c>
      <c r="BH765" s="179" t="s">
        <v>901</v>
      </c>
      <c r="BI765" s="179" t="s">
        <v>901</v>
      </c>
      <c r="BJ765" s="179" t="s">
        <v>901</v>
      </c>
      <c r="BK765" s="179" t="s">
        <v>901</v>
      </c>
      <c r="BL765" s="179" t="s">
        <v>901</v>
      </c>
      <c r="BM765" s="179" t="s">
        <v>901</v>
      </c>
      <c r="BN765" s="179" t="s">
        <v>3289</v>
      </c>
      <c r="BO765" s="180">
        <v>3000</v>
      </c>
    </row>
    <row r="766" spans="52:67" ht="38.25">
      <c r="AZ766" s="179" t="s">
        <v>1360</v>
      </c>
      <c r="BA766" s="179" t="s">
        <v>1360</v>
      </c>
      <c r="BB766" s="179" t="s">
        <v>901</v>
      </c>
      <c r="BC766" s="179" t="s">
        <v>2527</v>
      </c>
      <c r="BD766" s="179" t="s">
        <v>2528</v>
      </c>
      <c r="BE766" s="179" t="s">
        <v>2529</v>
      </c>
      <c r="BF766" s="179" t="s">
        <v>901</v>
      </c>
      <c r="BG766" s="179" t="s">
        <v>901</v>
      </c>
      <c r="BH766" s="179" t="s">
        <v>901</v>
      </c>
      <c r="BI766" s="179" t="s">
        <v>901</v>
      </c>
      <c r="BJ766" s="179" t="s">
        <v>901</v>
      </c>
      <c r="BK766" s="179" t="s">
        <v>901</v>
      </c>
      <c r="BL766" s="179" t="s">
        <v>901</v>
      </c>
      <c r="BM766" s="179" t="s">
        <v>901</v>
      </c>
      <c r="BN766" s="179" t="s">
        <v>3290</v>
      </c>
      <c r="BO766" s="180">
        <v>6146</v>
      </c>
    </row>
    <row r="767" spans="52:67" ht="51">
      <c r="AZ767" s="179" t="s">
        <v>1361</v>
      </c>
      <c r="BA767" s="179" t="s">
        <v>872</v>
      </c>
      <c r="BB767" s="179" t="s">
        <v>901</v>
      </c>
      <c r="BC767" s="179" t="s">
        <v>3291</v>
      </c>
      <c r="BD767" s="179" t="s">
        <v>2530</v>
      </c>
      <c r="BE767" s="179" t="s">
        <v>3292</v>
      </c>
      <c r="BF767" s="179" t="s">
        <v>3292</v>
      </c>
      <c r="BG767" s="179" t="s">
        <v>901</v>
      </c>
      <c r="BH767" s="179" t="s">
        <v>901</v>
      </c>
      <c r="BI767" s="179" t="s">
        <v>901</v>
      </c>
      <c r="BJ767" s="179" t="s">
        <v>901</v>
      </c>
      <c r="BK767" s="179" t="s">
        <v>901</v>
      </c>
      <c r="BL767" s="179" t="s">
        <v>901</v>
      </c>
      <c r="BM767" s="179" t="s">
        <v>3293</v>
      </c>
      <c r="BN767" s="179" t="s">
        <v>3294</v>
      </c>
      <c r="BO767" s="180">
        <v>10232</v>
      </c>
    </row>
    <row r="768" spans="52:67" ht="38.25">
      <c r="AZ768" s="179" t="s">
        <v>1362</v>
      </c>
      <c r="BA768" s="179" t="s">
        <v>1362</v>
      </c>
      <c r="BB768" s="179" t="s">
        <v>901</v>
      </c>
      <c r="BC768" s="179" t="s">
        <v>2531</v>
      </c>
      <c r="BD768" s="179" t="s">
        <v>2532</v>
      </c>
      <c r="BE768" s="179" t="s">
        <v>901</v>
      </c>
      <c r="BF768" s="179" t="s">
        <v>901</v>
      </c>
      <c r="BG768" s="179" t="s">
        <v>901</v>
      </c>
      <c r="BH768" s="179" t="s">
        <v>901</v>
      </c>
      <c r="BI768" s="179" t="s">
        <v>901</v>
      </c>
      <c r="BJ768" s="179" t="s">
        <v>901</v>
      </c>
      <c r="BK768" s="179" t="s">
        <v>901</v>
      </c>
      <c r="BL768" s="179" t="s">
        <v>901</v>
      </c>
      <c r="BM768" s="179" t="s">
        <v>901</v>
      </c>
      <c r="BN768" s="179" t="s">
        <v>3295</v>
      </c>
      <c r="BO768" s="180">
        <v>7294</v>
      </c>
    </row>
    <row r="769" spans="52:67" ht="51">
      <c r="AZ769" s="179" t="s">
        <v>1363</v>
      </c>
      <c r="BA769" s="179" t="s">
        <v>1363</v>
      </c>
      <c r="BB769" s="179" t="s">
        <v>901</v>
      </c>
      <c r="BC769" s="179" t="s">
        <v>2533</v>
      </c>
      <c r="BD769" s="179" t="s">
        <v>2534</v>
      </c>
      <c r="BE769" s="179" t="s">
        <v>2535</v>
      </c>
      <c r="BF769" s="179" t="s">
        <v>2535</v>
      </c>
      <c r="BG769" s="179" t="s">
        <v>901</v>
      </c>
      <c r="BH769" s="179" t="s">
        <v>901</v>
      </c>
      <c r="BI769" s="179" t="s">
        <v>901</v>
      </c>
      <c r="BJ769" s="179" t="s">
        <v>901</v>
      </c>
      <c r="BK769" s="179" t="s">
        <v>901</v>
      </c>
      <c r="BL769" s="179" t="s">
        <v>901</v>
      </c>
      <c r="BM769" s="179" t="s">
        <v>901</v>
      </c>
      <c r="BN769" s="179" t="s">
        <v>3296</v>
      </c>
      <c r="BO769" s="180">
        <v>6161</v>
      </c>
    </row>
    <row r="770" spans="52:67" ht="38.25">
      <c r="AZ770" s="179" t="s">
        <v>1364</v>
      </c>
      <c r="BA770" s="179" t="s">
        <v>873</v>
      </c>
      <c r="BB770" s="179" t="s">
        <v>901</v>
      </c>
      <c r="BC770" s="179" t="s">
        <v>2536</v>
      </c>
      <c r="BD770" s="179" t="s">
        <v>2537</v>
      </c>
      <c r="BE770" s="179" t="s">
        <v>2538</v>
      </c>
      <c r="BF770" s="179" t="s">
        <v>901</v>
      </c>
      <c r="BG770" s="179" t="s">
        <v>901</v>
      </c>
      <c r="BH770" s="179" t="s">
        <v>901</v>
      </c>
      <c r="BI770" s="179" t="s">
        <v>901</v>
      </c>
      <c r="BJ770" s="179" t="s">
        <v>901</v>
      </c>
      <c r="BK770" s="179" t="s">
        <v>901</v>
      </c>
      <c r="BL770" s="179" t="s">
        <v>901</v>
      </c>
      <c r="BM770" s="179" t="s">
        <v>901</v>
      </c>
      <c r="BN770" s="179" t="s">
        <v>3297</v>
      </c>
      <c r="BO770" s="180">
        <v>5459</v>
      </c>
    </row>
    <row r="771" spans="52:67" ht="38.25">
      <c r="AZ771" s="179" t="s">
        <v>1365</v>
      </c>
      <c r="BA771" s="179" t="s">
        <v>874</v>
      </c>
      <c r="BB771" s="179" t="s">
        <v>1012</v>
      </c>
      <c r="BC771" s="179" t="s">
        <v>2539</v>
      </c>
      <c r="BD771" s="179" t="s">
        <v>2540</v>
      </c>
      <c r="BE771" s="179" t="s">
        <v>2541</v>
      </c>
      <c r="BF771" s="179" t="s">
        <v>901</v>
      </c>
      <c r="BG771" s="179" t="s">
        <v>901</v>
      </c>
      <c r="BH771" s="179" t="s">
        <v>901</v>
      </c>
      <c r="BI771" s="179" t="s">
        <v>901</v>
      </c>
      <c r="BJ771" s="179" t="s">
        <v>901</v>
      </c>
      <c r="BK771" s="179" t="s">
        <v>901</v>
      </c>
      <c r="BL771" s="179" t="s">
        <v>901</v>
      </c>
      <c r="BM771" s="179" t="s">
        <v>901</v>
      </c>
      <c r="BN771" s="179" t="s">
        <v>3298</v>
      </c>
      <c r="BO771" s="180">
        <v>4761</v>
      </c>
    </row>
    <row r="772" spans="52:67" ht="38.25">
      <c r="AZ772" s="179" t="s">
        <v>1366</v>
      </c>
      <c r="BA772" s="179" t="s">
        <v>1366</v>
      </c>
      <c r="BB772" s="179" t="s">
        <v>901</v>
      </c>
      <c r="BC772" s="179" t="s">
        <v>2542</v>
      </c>
      <c r="BD772" s="179" t="s">
        <v>2543</v>
      </c>
      <c r="BE772" s="179" t="s">
        <v>2544</v>
      </c>
      <c r="BF772" s="179" t="s">
        <v>901</v>
      </c>
      <c r="BG772" s="179" t="s">
        <v>901</v>
      </c>
      <c r="BH772" s="179" t="s">
        <v>901</v>
      </c>
      <c r="BI772" s="179" t="s">
        <v>901</v>
      </c>
      <c r="BJ772" s="179" t="s">
        <v>901</v>
      </c>
      <c r="BK772" s="179" t="s">
        <v>901</v>
      </c>
      <c r="BL772" s="179" t="s">
        <v>901</v>
      </c>
      <c r="BM772" s="179" t="s">
        <v>901</v>
      </c>
      <c r="BN772" s="179" t="s">
        <v>3299</v>
      </c>
      <c r="BO772" s="180">
        <v>17240</v>
      </c>
    </row>
    <row r="773" spans="52:67" ht="38.25">
      <c r="AZ773" s="179" t="s">
        <v>1367</v>
      </c>
      <c r="BA773" s="179" t="s">
        <v>875</v>
      </c>
      <c r="BB773" s="179" t="s">
        <v>901</v>
      </c>
      <c r="BC773" s="179" t="s">
        <v>4710</v>
      </c>
      <c r="BD773" s="179" t="s">
        <v>4711</v>
      </c>
      <c r="BE773" s="179" t="s">
        <v>4712</v>
      </c>
      <c r="BF773" s="179" t="s">
        <v>901</v>
      </c>
      <c r="BG773" s="179" t="s">
        <v>901</v>
      </c>
      <c r="BH773" s="179" t="s">
        <v>901</v>
      </c>
      <c r="BI773" s="179" t="s">
        <v>901</v>
      </c>
      <c r="BJ773" s="179" t="s">
        <v>901</v>
      </c>
      <c r="BK773" s="179" t="s">
        <v>901</v>
      </c>
      <c r="BL773" s="179" t="s">
        <v>901</v>
      </c>
      <c r="BM773" s="179" t="s">
        <v>901</v>
      </c>
      <c r="BN773" s="179" t="s">
        <v>3300</v>
      </c>
      <c r="BO773" s="180">
        <v>3156</v>
      </c>
    </row>
    <row r="774" spans="52:67" ht="38.25">
      <c r="AZ774" s="179" t="s">
        <v>1368</v>
      </c>
      <c r="BA774" s="179" t="s">
        <v>1368</v>
      </c>
      <c r="BB774" s="179" t="s">
        <v>901</v>
      </c>
      <c r="BC774" s="179" t="s">
        <v>4713</v>
      </c>
      <c r="BD774" s="179" t="s">
        <v>4714</v>
      </c>
      <c r="BE774" s="179" t="s">
        <v>901</v>
      </c>
      <c r="BF774" s="179" t="s">
        <v>901</v>
      </c>
      <c r="BG774" s="179" t="s">
        <v>901</v>
      </c>
      <c r="BH774" s="179" t="s">
        <v>901</v>
      </c>
      <c r="BI774" s="179" t="s">
        <v>901</v>
      </c>
      <c r="BJ774" s="179" t="s">
        <v>901</v>
      </c>
      <c r="BK774" s="179" t="s">
        <v>901</v>
      </c>
      <c r="BL774" s="179" t="s">
        <v>901</v>
      </c>
      <c r="BM774" s="179" t="s">
        <v>901</v>
      </c>
      <c r="BN774" s="179" t="s">
        <v>3301</v>
      </c>
      <c r="BO774" s="180">
        <v>5121</v>
      </c>
    </row>
    <row r="775" spans="52:67" ht="38.25">
      <c r="AZ775" s="179" t="s">
        <v>1369</v>
      </c>
      <c r="BA775" s="179" t="s">
        <v>1369</v>
      </c>
      <c r="BB775" s="179" t="s">
        <v>901</v>
      </c>
      <c r="BC775" s="179" t="s">
        <v>4715</v>
      </c>
      <c r="BD775" s="179" t="s">
        <v>4716</v>
      </c>
      <c r="BE775" s="179" t="s">
        <v>901</v>
      </c>
      <c r="BF775" s="179" t="s">
        <v>901</v>
      </c>
      <c r="BG775" s="179" t="s">
        <v>901</v>
      </c>
      <c r="BH775" s="179" t="s">
        <v>901</v>
      </c>
      <c r="BI775" s="179" t="s">
        <v>901</v>
      </c>
      <c r="BJ775" s="179" t="s">
        <v>901</v>
      </c>
      <c r="BK775" s="179" t="s">
        <v>901</v>
      </c>
      <c r="BL775" s="179" t="s">
        <v>901</v>
      </c>
      <c r="BM775" s="179" t="s">
        <v>901</v>
      </c>
      <c r="BN775" s="179" t="s">
        <v>3302</v>
      </c>
      <c r="BO775" s="180">
        <v>2001</v>
      </c>
    </row>
    <row r="776" spans="52:67" ht="51">
      <c r="AZ776" s="179" t="s">
        <v>1370</v>
      </c>
      <c r="BA776" s="179" t="s">
        <v>4717</v>
      </c>
      <c r="BB776" s="179" t="s">
        <v>901</v>
      </c>
      <c r="BC776" s="179" t="s">
        <v>4718</v>
      </c>
      <c r="BD776" s="179" t="s">
        <v>4719</v>
      </c>
      <c r="BE776" s="179" t="s">
        <v>901</v>
      </c>
      <c r="BF776" s="179" t="s">
        <v>901</v>
      </c>
      <c r="BG776" s="179" t="s">
        <v>901</v>
      </c>
      <c r="BH776" s="179" t="s">
        <v>901</v>
      </c>
      <c r="BI776" s="179" t="s">
        <v>901</v>
      </c>
      <c r="BJ776" s="179" t="s">
        <v>901</v>
      </c>
      <c r="BK776" s="179" t="s">
        <v>901</v>
      </c>
      <c r="BL776" s="179" t="s">
        <v>901</v>
      </c>
      <c r="BM776" s="179" t="s">
        <v>901</v>
      </c>
      <c r="BN776" s="179" t="s">
        <v>3303</v>
      </c>
      <c r="BO776" s="180">
        <v>6591</v>
      </c>
    </row>
    <row r="777" spans="52:67" ht="38.25">
      <c r="AZ777" s="179" t="s">
        <v>4176</v>
      </c>
      <c r="BA777" s="179" t="s">
        <v>4720</v>
      </c>
      <c r="BB777" s="179" t="s">
        <v>901</v>
      </c>
      <c r="BC777" s="179" t="s">
        <v>4721</v>
      </c>
      <c r="BD777" s="179" t="s">
        <v>4722</v>
      </c>
      <c r="BE777" s="179" t="s">
        <v>4723</v>
      </c>
      <c r="BF777" s="179" t="s">
        <v>4724</v>
      </c>
      <c r="BG777" s="179" t="s">
        <v>901</v>
      </c>
      <c r="BH777" s="179" t="s">
        <v>901</v>
      </c>
      <c r="BI777" s="179" t="s">
        <v>901</v>
      </c>
      <c r="BJ777" s="179" t="s">
        <v>901</v>
      </c>
      <c r="BK777" s="179" t="s">
        <v>901</v>
      </c>
      <c r="BL777" s="179" t="s">
        <v>901</v>
      </c>
      <c r="BM777" s="179" t="s">
        <v>901</v>
      </c>
      <c r="BN777" s="179" t="s">
        <v>3304</v>
      </c>
      <c r="BO777" s="180">
        <v>2351</v>
      </c>
    </row>
    <row r="778" spans="52:67" ht="38.25">
      <c r="AZ778" s="179" t="s">
        <v>4177</v>
      </c>
      <c r="BA778" s="179" t="s">
        <v>876</v>
      </c>
      <c r="BB778" s="179" t="s">
        <v>901</v>
      </c>
      <c r="BC778" s="179" t="s">
        <v>3305</v>
      </c>
      <c r="BD778" s="179" t="s">
        <v>4725</v>
      </c>
      <c r="BE778" s="179" t="s">
        <v>4726</v>
      </c>
      <c r="BF778" s="179" t="s">
        <v>901</v>
      </c>
      <c r="BG778" s="179" t="s">
        <v>901</v>
      </c>
      <c r="BH778" s="179" t="s">
        <v>901</v>
      </c>
      <c r="BI778" s="179" t="s">
        <v>901</v>
      </c>
      <c r="BJ778" s="179" t="s">
        <v>901</v>
      </c>
      <c r="BK778" s="179" t="s">
        <v>901</v>
      </c>
      <c r="BL778" s="179" t="s">
        <v>901</v>
      </c>
      <c r="BM778" s="179" t="s">
        <v>901</v>
      </c>
      <c r="BN778" s="179" t="s">
        <v>3306</v>
      </c>
      <c r="BO778" s="180">
        <v>5183</v>
      </c>
    </row>
    <row r="779" spans="52:67" ht="25.5">
      <c r="AZ779" s="179" t="s">
        <v>4178</v>
      </c>
      <c r="BA779" s="179" t="s">
        <v>4727</v>
      </c>
      <c r="BB779" s="179" t="s">
        <v>901</v>
      </c>
      <c r="BC779" s="179" t="s">
        <v>4728</v>
      </c>
      <c r="BD779" s="179" t="s">
        <v>4729</v>
      </c>
      <c r="BE779" s="179" t="s">
        <v>4730</v>
      </c>
      <c r="BF779" s="179" t="s">
        <v>901</v>
      </c>
      <c r="BG779" s="179" t="s">
        <v>901</v>
      </c>
      <c r="BH779" s="179" t="s">
        <v>901</v>
      </c>
      <c r="BI779" s="179" t="s">
        <v>901</v>
      </c>
      <c r="BJ779" s="179" t="s">
        <v>901</v>
      </c>
      <c r="BK779" s="179" t="s">
        <v>901</v>
      </c>
      <c r="BL779" s="179" t="s">
        <v>901</v>
      </c>
      <c r="BM779" s="179" t="s">
        <v>901</v>
      </c>
      <c r="BN779" s="179" t="s">
        <v>3307</v>
      </c>
      <c r="BO779" s="180">
        <v>5500</v>
      </c>
    </row>
    <row r="780" spans="52:67" ht="51">
      <c r="AZ780" s="179" t="s">
        <v>4179</v>
      </c>
      <c r="BA780" s="179" t="s">
        <v>4179</v>
      </c>
      <c r="BB780" s="179" t="s">
        <v>901</v>
      </c>
      <c r="BC780" s="179" t="s">
        <v>4731</v>
      </c>
      <c r="BD780" s="179" t="s">
        <v>4732</v>
      </c>
      <c r="BE780" s="179" t="s">
        <v>4733</v>
      </c>
      <c r="BF780" s="179" t="s">
        <v>901</v>
      </c>
      <c r="BG780" s="179" t="s">
        <v>901</v>
      </c>
      <c r="BH780" s="179" t="s">
        <v>901</v>
      </c>
      <c r="BI780" s="179" t="s">
        <v>901</v>
      </c>
      <c r="BJ780" s="179" t="s">
        <v>901</v>
      </c>
      <c r="BK780" s="179" t="s">
        <v>901</v>
      </c>
      <c r="BL780" s="179" t="s">
        <v>901</v>
      </c>
      <c r="BM780" s="179" t="s">
        <v>901</v>
      </c>
      <c r="BN780" s="179" t="s">
        <v>3308</v>
      </c>
      <c r="BO780" s="180">
        <v>3514</v>
      </c>
    </row>
    <row r="781" spans="52:67" ht="25.5">
      <c r="AZ781" s="179" t="s">
        <v>4180</v>
      </c>
      <c r="BA781" s="179" t="s">
        <v>4180</v>
      </c>
      <c r="BB781" s="179" t="s">
        <v>901</v>
      </c>
      <c r="BC781" s="179" t="s">
        <v>4734</v>
      </c>
      <c r="BD781" s="179" t="s">
        <v>4735</v>
      </c>
      <c r="BE781" s="179" t="s">
        <v>4736</v>
      </c>
      <c r="BF781" s="179" t="s">
        <v>901</v>
      </c>
      <c r="BG781" s="179" t="s">
        <v>901</v>
      </c>
      <c r="BH781" s="179" t="s">
        <v>901</v>
      </c>
      <c r="BI781" s="179" t="s">
        <v>901</v>
      </c>
      <c r="BJ781" s="179" t="s">
        <v>901</v>
      </c>
      <c r="BK781" s="179" t="s">
        <v>901</v>
      </c>
      <c r="BL781" s="179" t="s">
        <v>901</v>
      </c>
      <c r="BM781" s="179" t="s">
        <v>901</v>
      </c>
      <c r="BN781" s="179" t="s">
        <v>3309</v>
      </c>
      <c r="BO781" s="180">
        <v>9991</v>
      </c>
    </row>
    <row r="782" spans="52:67" ht="25.5">
      <c r="AZ782" s="179" t="s">
        <v>4181</v>
      </c>
      <c r="BA782" s="179" t="s">
        <v>4181</v>
      </c>
      <c r="BB782" s="179" t="s">
        <v>901</v>
      </c>
      <c r="BC782" s="179" t="s">
        <v>4737</v>
      </c>
      <c r="BD782" s="179" t="s">
        <v>4738</v>
      </c>
      <c r="BE782" s="179" t="s">
        <v>901</v>
      </c>
      <c r="BF782" s="179" t="s">
        <v>901</v>
      </c>
      <c r="BG782" s="179" t="s">
        <v>901</v>
      </c>
      <c r="BH782" s="179" t="s">
        <v>901</v>
      </c>
      <c r="BI782" s="179" t="s">
        <v>901</v>
      </c>
      <c r="BJ782" s="179" t="s">
        <v>901</v>
      </c>
      <c r="BK782" s="179" t="s">
        <v>901</v>
      </c>
      <c r="BL782" s="179" t="s">
        <v>901</v>
      </c>
      <c r="BM782" s="179" t="s">
        <v>901</v>
      </c>
      <c r="BN782" s="179" t="s">
        <v>3310</v>
      </c>
      <c r="BO782" s="180">
        <v>6990</v>
      </c>
    </row>
    <row r="783" spans="52:67" ht="25.5">
      <c r="AZ783" s="179" t="s">
        <v>4182</v>
      </c>
      <c r="BA783" s="179" t="s">
        <v>4739</v>
      </c>
      <c r="BB783" s="179" t="s">
        <v>901</v>
      </c>
      <c r="BC783" s="179" t="s">
        <v>4740</v>
      </c>
      <c r="BD783" s="179" t="s">
        <v>4741</v>
      </c>
      <c r="BE783" s="179" t="s">
        <v>4742</v>
      </c>
      <c r="BF783" s="179" t="s">
        <v>901</v>
      </c>
      <c r="BG783" s="179" t="s">
        <v>901</v>
      </c>
      <c r="BH783" s="179" t="s">
        <v>901</v>
      </c>
      <c r="BI783" s="179" t="s">
        <v>901</v>
      </c>
      <c r="BJ783" s="179" t="s">
        <v>901</v>
      </c>
      <c r="BK783" s="179" t="s">
        <v>901</v>
      </c>
      <c r="BL783" s="179" t="s">
        <v>901</v>
      </c>
      <c r="BM783" s="179" t="s">
        <v>901</v>
      </c>
      <c r="BN783" s="179" t="s">
        <v>3311</v>
      </c>
      <c r="BO783" s="180">
        <v>1746</v>
      </c>
    </row>
    <row r="784" spans="52:67" ht="38.25">
      <c r="AZ784" s="179" t="s">
        <v>4183</v>
      </c>
      <c r="BA784" s="179" t="s">
        <v>4183</v>
      </c>
      <c r="BB784" s="179" t="s">
        <v>901</v>
      </c>
      <c r="BC784" s="179" t="s">
        <v>4743</v>
      </c>
      <c r="BD784" s="179" t="s">
        <v>4744</v>
      </c>
      <c r="BE784" s="179" t="s">
        <v>901</v>
      </c>
      <c r="BF784" s="179" t="s">
        <v>901</v>
      </c>
      <c r="BG784" s="179" t="s">
        <v>901</v>
      </c>
      <c r="BH784" s="179" t="s">
        <v>901</v>
      </c>
      <c r="BI784" s="179" t="s">
        <v>901</v>
      </c>
      <c r="BJ784" s="179" t="s">
        <v>901</v>
      </c>
      <c r="BK784" s="179" t="s">
        <v>901</v>
      </c>
      <c r="BL784" s="179" t="s">
        <v>901</v>
      </c>
      <c r="BM784" s="179" t="s">
        <v>901</v>
      </c>
      <c r="BN784" s="179" t="s">
        <v>3312</v>
      </c>
      <c r="BO784" s="180">
        <v>4191</v>
      </c>
    </row>
    <row r="785" spans="52:67" ht="25.5">
      <c r="AZ785" s="179" t="s">
        <v>4184</v>
      </c>
      <c r="BA785" s="179" t="s">
        <v>4184</v>
      </c>
      <c r="BB785" s="179" t="s">
        <v>901</v>
      </c>
      <c r="BC785" s="179" t="s">
        <v>4745</v>
      </c>
      <c r="BD785" s="179" t="s">
        <v>4746</v>
      </c>
      <c r="BE785" s="179" t="s">
        <v>901</v>
      </c>
      <c r="BF785" s="179" t="s">
        <v>901</v>
      </c>
      <c r="BG785" s="179" t="s">
        <v>901</v>
      </c>
      <c r="BH785" s="179" t="s">
        <v>901</v>
      </c>
      <c r="BI785" s="179" t="s">
        <v>901</v>
      </c>
      <c r="BJ785" s="179" t="s">
        <v>901</v>
      </c>
      <c r="BK785" s="179" t="s">
        <v>901</v>
      </c>
      <c r="BL785" s="179" t="s">
        <v>901</v>
      </c>
      <c r="BM785" s="179" t="s">
        <v>901</v>
      </c>
      <c r="BN785" s="179" t="s">
        <v>3313</v>
      </c>
      <c r="BO785" s="180">
        <v>873</v>
      </c>
    </row>
    <row r="786" spans="52:67" ht="38.25">
      <c r="AZ786" s="179" t="s">
        <v>4185</v>
      </c>
      <c r="BA786" s="179" t="s">
        <v>4185</v>
      </c>
      <c r="BB786" s="179" t="s">
        <v>901</v>
      </c>
      <c r="BC786" s="179" t="s">
        <v>4747</v>
      </c>
      <c r="BD786" s="179" t="s">
        <v>4748</v>
      </c>
      <c r="BE786" s="179" t="s">
        <v>901</v>
      </c>
      <c r="BF786" s="179" t="s">
        <v>901</v>
      </c>
      <c r="BG786" s="179" t="s">
        <v>901</v>
      </c>
      <c r="BH786" s="179" t="s">
        <v>901</v>
      </c>
      <c r="BI786" s="179" t="s">
        <v>901</v>
      </c>
      <c r="BJ786" s="179" t="s">
        <v>901</v>
      </c>
      <c r="BK786" s="179" t="s">
        <v>901</v>
      </c>
      <c r="BL786" s="179" t="s">
        <v>901</v>
      </c>
      <c r="BM786" s="179" t="s">
        <v>901</v>
      </c>
      <c r="BN786" s="179" t="s">
        <v>3314</v>
      </c>
      <c r="BO786" s="180">
        <v>9416</v>
      </c>
    </row>
    <row r="787" spans="52:67" ht="38.25">
      <c r="AZ787" s="179" t="s">
        <v>4186</v>
      </c>
      <c r="BA787" s="179" t="s">
        <v>4186</v>
      </c>
      <c r="BB787" s="179" t="s">
        <v>901</v>
      </c>
      <c r="BC787" s="179" t="s">
        <v>4749</v>
      </c>
      <c r="BD787" s="179" t="s">
        <v>4750</v>
      </c>
      <c r="BE787" s="179" t="s">
        <v>901</v>
      </c>
      <c r="BF787" s="179" t="s">
        <v>901</v>
      </c>
      <c r="BG787" s="179" t="s">
        <v>901</v>
      </c>
      <c r="BH787" s="179" t="s">
        <v>901</v>
      </c>
      <c r="BI787" s="179" t="s">
        <v>901</v>
      </c>
      <c r="BJ787" s="179" t="s">
        <v>901</v>
      </c>
      <c r="BK787" s="179" t="s">
        <v>901</v>
      </c>
      <c r="BL787" s="179" t="s">
        <v>901</v>
      </c>
      <c r="BM787" s="179" t="s">
        <v>901</v>
      </c>
      <c r="BN787" s="179" t="s">
        <v>3315</v>
      </c>
      <c r="BO787" s="180">
        <v>8184</v>
      </c>
    </row>
    <row r="788" spans="52:67" ht="25.5">
      <c r="AZ788" s="179" t="s">
        <v>4187</v>
      </c>
      <c r="BA788" s="179" t="s">
        <v>4187</v>
      </c>
      <c r="BB788" s="179" t="s">
        <v>901</v>
      </c>
      <c r="BC788" s="179" t="s">
        <v>4751</v>
      </c>
      <c r="BD788" s="179" t="s">
        <v>4752</v>
      </c>
      <c r="BE788" s="179" t="s">
        <v>4753</v>
      </c>
      <c r="BF788" s="179" t="s">
        <v>901</v>
      </c>
      <c r="BG788" s="179" t="s">
        <v>901</v>
      </c>
      <c r="BH788" s="179" t="s">
        <v>901</v>
      </c>
      <c r="BI788" s="179" t="s">
        <v>901</v>
      </c>
      <c r="BJ788" s="179" t="s">
        <v>901</v>
      </c>
      <c r="BK788" s="179" t="s">
        <v>901</v>
      </c>
      <c r="BL788" s="179" t="s">
        <v>901</v>
      </c>
      <c r="BM788" s="179" t="s">
        <v>901</v>
      </c>
      <c r="BN788" s="179" t="s">
        <v>3316</v>
      </c>
      <c r="BO788" s="180">
        <v>7449</v>
      </c>
    </row>
    <row r="789" spans="52:67" ht="51">
      <c r="AZ789" s="179" t="s">
        <v>4188</v>
      </c>
      <c r="BA789" s="179" t="s">
        <v>4754</v>
      </c>
      <c r="BB789" s="179" t="s">
        <v>901</v>
      </c>
      <c r="BC789" s="179" t="s">
        <v>4755</v>
      </c>
      <c r="BD789" s="179" t="s">
        <v>4756</v>
      </c>
      <c r="BE789" s="179" t="s">
        <v>4757</v>
      </c>
      <c r="BF789" s="179" t="s">
        <v>901</v>
      </c>
      <c r="BG789" s="179" t="s">
        <v>901</v>
      </c>
      <c r="BH789" s="179" t="s">
        <v>901</v>
      </c>
      <c r="BI789" s="179" t="s">
        <v>901</v>
      </c>
      <c r="BJ789" s="179" t="s">
        <v>901</v>
      </c>
      <c r="BK789" s="179" t="s">
        <v>901</v>
      </c>
      <c r="BL789" s="179" t="s">
        <v>901</v>
      </c>
      <c r="BM789" s="179" t="s">
        <v>901</v>
      </c>
      <c r="BN789" s="179" t="s">
        <v>3317</v>
      </c>
      <c r="BO789" s="180">
        <v>3979</v>
      </c>
    </row>
    <row r="790" spans="52:67" ht="25.5">
      <c r="AZ790" s="179" t="s">
        <v>4189</v>
      </c>
      <c r="BA790" s="179" t="s">
        <v>4189</v>
      </c>
      <c r="BB790" s="179" t="s">
        <v>901</v>
      </c>
      <c r="BC790" s="179" t="s">
        <v>4758</v>
      </c>
      <c r="BD790" s="179" t="s">
        <v>4759</v>
      </c>
      <c r="BE790" s="179" t="s">
        <v>4760</v>
      </c>
      <c r="BF790" s="179" t="s">
        <v>901</v>
      </c>
      <c r="BG790" s="179" t="s">
        <v>901</v>
      </c>
      <c r="BH790" s="179" t="s">
        <v>901</v>
      </c>
      <c r="BI790" s="179" t="s">
        <v>901</v>
      </c>
      <c r="BJ790" s="179" t="s">
        <v>901</v>
      </c>
      <c r="BK790" s="179" t="s">
        <v>901</v>
      </c>
      <c r="BL790" s="179" t="s">
        <v>901</v>
      </c>
      <c r="BM790" s="179" t="s">
        <v>901</v>
      </c>
      <c r="BN790" s="179" t="s">
        <v>3318</v>
      </c>
      <c r="BO790" s="180">
        <v>2070</v>
      </c>
    </row>
    <row r="791" spans="52:67" ht="25.5">
      <c r="AZ791" s="179" t="s">
        <v>4190</v>
      </c>
      <c r="BA791" s="179" t="s">
        <v>4190</v>
      </c>
      <c r="BB791" s="179" t="s">
        <v>901</v>
      </c>
      <c r="BC791" s="179" t="s">
        <v>4761</v>
      </c>
      <c r="BD791" s="179" t="s">
        <v>4762</v>
      </c>
      <c r="BE791" s="179" t="s">
        <v>4763</v>
      </c>
      <c r="BF791" s="179" t="s">
        <v>901</v>
      </c>
      <c r="BG791" s="179" t="s">
        <v>901</v>
      </c>
      <c r="BH791" s="179" t="s">
        <v>901</v>
      </c>
      <c r="BI791" s="179" t="s">
        <v>901</v>
      </c>
      <c r="BJ791" s="179" t="s">
        <v>901</v>
      </c>
      <c r="BK791" s="179" t="s">
        <v>901</v>
      </c>
      <c r="BL791" s="179" t="s">
        <v>901</v>
      </c>
      <c r="BM791" s="179" t="s">
        <v>901</v>
      </c>
      <c r="BN791" s="179" t="s">
        <v>3319</v>
      </c>
      <c r="BO791" s="180">
        <v>21004</v>
      </c>
    </row>
    <row r="792" spans="52:67" ht="51">
      <c r="AZ792" s="179" t="s">
        <v>4191</v>
      </c>
      <c r="BA792" s="179" t="s">
        <v>877</v>
      </c>
      <c r="BB792" s="179" t="s">
        <v>1013</v>
      </c>
      <c r="BC792" s="179" t="s">
        <v>4764</v>
      </c>
      <c r="BD792" s="179" t="s">
        <v>4765</v>
      </c>
      <c r="BE792" s="179" t="s">
        <v>4766</v>
      </c>
      <c r="BF792" s="179" t="s">
        <v>901</v>
      </c>
      <c r="BG792" s="179" t="s">
        <v>901</v>
      </c>
      <c r="BH792" s="179" t="s">
        <v>901</v>
      </c>
      <c r="BI792" s="179" t="s">
        <v>901</v>
      </c>
      <c r="BJ792" s="179" t="s">
        <v>901</v>
      </c>
      <c r="BK792" s="179" t="s">
        <v>901</v>
      </c>
      <c r="BL792" s="179" t="s">
        <v>901</v>
      </c>
      <c r="BM792" s="179" t="s">
        <v>4767</v>
      </c>
      <c r="BN792" s="179" t="s">
        <v>3320</v>
      </c>
      <c r="BO792" s="180">
        <v>184286</v>
      </c>
    </row>
    <row r="793" spans="52:67" ht="51">
      <c r="AZ793" s="179" t="s">
        <v>4192</v>
      </c>
      <c r="BA793" s="179" t="s">
        <v>4192</v>
      </c>
      <c r="BB793" s="179" t="s">
        <v>901</v>
      </c>
      <c r="BC793" s="179" t="s">
        <v>4768</v>
      </c>
      <c r="BD793" s="179" t="s">
        <v>4769</v>
      </c>
      <c r="BE793" s="179" t="s">
        <v>4770</v>
      </c>
      <c r="BF793" s="179" t="s">
        <v>901</v>
      </c>
      <c r="BG793" s="179" t="s">
        <v>901</v>
      </c>
      <c r="BH793" s="179" t="s">
        <v>901</v>
      </c>
      <c r="BI793" s="179" t="s">
        <v>901</v>
      </c>
      <c r="BJ793" s="179" t="s">
        <v>901</v>
      </c>
      <c r="BK793" s="179" t="s">
        <v>901</v>
      </c>
      <c r="BL793" s="179" t="s">
        <v>901</v>
      </c>
      <c r="BM793" s="179" t="s">
        <v>901</v>
      </c>
      <c r="BN793" s="179" t="s">
        <v>3321</v>
      </c>
      <c r="BO793" s="180">
        <v>9288</v>
      </c>
    </row>
    <row r="794" spans="52:67" ht="38.25">
      <c r="AZ794" s="179" t="s">
        <v>4193</v>
      </c>
      <c r="BA794" s="179" t="s">
        <v>4193</v>
      </c>
      <c r="BB794" s="179" t="s">
        <v>901</v>
      </c>
      <c r="BC794" s="179" t="s">
        <v>4771</v>
      </c>
      <c r="BD794" s="179" t="s">
        <v>4772</v>
      </c>
      <c r="BE794" s="179" t="s">
        <v>901</v>
      </c>
      <c r="BF794" s="179" t="s">
        <v>901</v>
      </c>
      <c r="BG794" s="179" t="s">
        <v>901</v>
      </c>
      <c r="BH794" s="179" t="s">
        <v>901</v>
      </c>
      <c r="BI794" s="179" t="s">
        <v>901</v>
      </c>
      <c r="BJ794" s="179" t="s">
        <v>901</v>
      </c>
      <c r="BK794" s="179" t="s">
        <v>901</v>
      </c>
      <c r="BL794" s="179" t="s">
        <v>901</v>
      </c>
      <c r="BM794" s="179" t="s">
        <v>901</v>
      </c>
      <c r="BN794" s="179" t="s">
        <v>3322</v>
      </c>
      <c r="BO794" s="180">
        <v>2124</v>
      </c>
    </row>
    <row r="795" spans="52:67" ht="25.5">
      <c r="AZ795" s="179" t="s">
        <v>4194</v>
      </c>
      <c r="BA795" s="179" t="s">
        <v>4194</v>
      </c>
      <c r="BB795" s="179" t="s">
        <v>901</v>
      </c>
      <c r="BC795" s="179" t="s">
        <v>4773</v>
      </c>
      <c r="BD795" s="179" t="s">
        <v>4774</v>
      </c>
      <c r="BE795" s="179" t="s">
        <v>4775</v>
      </c>
      <c r="BF795" s="179" t="s">
        <v>4776</v>
      </c>
      <c r="BG795" s="179" t="s">
        <v>901</v>
      </c>
      <c r="BH795" s="179" t="s">
        <v>901</v>
      </c>
      <c r="BI795" s="179" t="s">
        <v>901</v>
      </c>
      <c r="BJ795" s="179" t="s">
        <v>901</v>
      </c>
      <c r="BK795" s="179" t="s">
        <v>901</v>
      </c>
      <c r="BL795" s="179" t="s">
        <v>901</v>
      </c>
      <c r="BM795" s="179" t="s">
        <v>901</v>
      </c>
      <c r="BN795" s="179" t="s">
        <v>3323</v>
      </c>
      <c r="BO795" s="180">
        <v>5804</v>
      </c>
    </row>
    <row r="796" spans="52:67" ht="25.5">
      <c r="AZ796" s="179" t="s">
        <v>4195</v>
      </c>
      <c r="BA796" s="179" t="s">
        <v>4195</v>
      </c>
      <c r="BB796" s="179" t="s">
        <v>901</v>
      </c>
      <c r="BC796" s="179" t="s">
        <v>4777</v>
      </c>
      <c r="BD796" s="179" t="s">
        <v>4778</v>
      </c>
      <c r="BE796" s="179" t="s">
        <v>4779</v>
      </c>
      <c r="BF796" s="179" t="s">
        <v>901</v>
      </c>
      <c r="BG796" s="179" t="s">
        <v>901</v>
      </c>
      <c r="BH796" s="179" t="s">
        <v>901</v>
      </c>
      <c r="BI796" s="179" t="s">
        <v>901</v>
      </c>
      <c r="BJ796" s="179" t="s">
        <v>901</v>
      </c>
      <c r="BK796" s="179" t="s">
        <v>901</v>
      </c>
      <c r="BL796" s="179" t="s">
        <v>901</v>
      </c>
      <c r="BM796" s="179" t="s">
        <v>901</v>
      </c>
      <c r="BN796" s="179" t="s">
        <v>3324</v>
      </c>
      <c r="BO796" s="180">
        <v>2473</v>
      </c>
    </row>
    <row r="797" spans="52:67" ht="38.25">
      <c r="AZ797" s="179" t="s">
        <v>4196</v>
      </c>
      <c r="BA797" s="179" t="s">
        <v>4196</v>
      </c>
      <c r="BB797" s="179" t="s">
        <v>901</v>
      </c>
      <c r="BC797" s="179" t="s">
        <v>4780</v>
      </c>
      <c r="BD797" s="179" t="s">
        <v>4781</v>
      </c>
      <c r="BE797" s="179" t="s">
        <v>4782</v>
      </c>
      <c r="BF797" s="179" t="s">
        <v>901</v>
      </c>
      <c r="BG797" s="179" t="s">
        <v>901</v>
      </c>
      <c r="BH797" s="179" t="s">
        <v>901</v>
      </c>
      <c r="BI797" s="179" t="s">
        <v>901</v>
      </c>
      <c r="BJ797" s="179" t="s">
        <v>901</v>
      </c>
      <c r="BK797" s="179" t="s">
        <v>901</v>
      </c>
      <c r="BL797" s="179" t="s">
        <v>901</v>
      </c>
      <c r="BM797" s="179" t="s">
        <v>901</v>
      </c>
      <c r="BN797" s="179" t="s">
        <v>4783</v>
      </c>
      <c r="BO797" s="180">
        <v>16870</v>
      </c>
    </row>
    <row r="798" spans="52:67" ht="51">
      <c r="AZ798" s="179" t="s">
        <v>4197</v>
      </c>
      <c r="BA798" s="179" t="s">
        <v>4197</v>
      </c>
      <c r="BB798" s="179" t="s">
        <v>901</v>
      </c>
      <c r="BC798" s="179" t="s">
        <v>4784</v>
      </c>
      <c r="BD798" s="179" t="s">
        <v>4785</v>
      </c>
      <c r="BE798" s="179" t="s">
        <v>4786</v>
      </c>
      <c r="BF798" s="179" t="s">
        <v>901</v>
      </c>
      <c r="BG798" s="179" t="s">
        <v>901</v>
      </c>
      <c r="BH798" s="179" t="s">
        <v>901</v>
      </c>
      <c r="BI798" s="179" t="s">
        <v>901</v>
      </c>
      <c r="BJ798" s="179" t="s">
        <v>901</v>
      </c>
      <c r="BK798" s="179" t="s">
        <v>901</v>
      </c>
      <c r="BL798" s="179" t="s">
        <v>901</v>
      </c>
      <c r="BM798" s="179" t="s">
        <v>901</v>
      </c>
      <c r="BN798" s="179" t="s">
        <v>3325</v>
      </c>
      <c r="BO798" s="180">
        <v>6283</v>
      </c>
    </row>
    <row r="799" spans="52:67" ht="63.75">
      <c r="AZ799" s="179" t="s">
        <v>4198</v>
      </c>
      <c r="BA799" s="179" t="s">
        <v>4787</v>
      </c>
      <c r="BB799" s="179" t="s">
        <v>901</v>
      </c>
      <c r="BC799" s="179" t="s">
        <v>4788</v>
      </c>
      <c r="BD799" s="179" t="s">
        <v>4789</v>
      </c>
      <c r="BE799" s="179" t="s">
        <v>4790</v>
      </c>
      <c r="BF799" s="179" t="s">
        <v>4791</v>
      </c>
      <c r="BG799" s="179" t="s">
        <v>901</v>
      </c>
      <c r="BH799" s="179" t="s">
        <v>901</v>
      </c>
      <c r="BI799" s="179" t="s">
        <v>901</v>
      </c>
      <c r="BJ799" s="179" t="s">
        <v>901</v>
      </c>
      <c r="BK799" s="179" t="s">
        <v>901</v>
      </c>
      <c r="BL799" s="179" t="s">
        <v>901</v>
      </c>
      <c r="BM799" s="179" t="s">
        <v>901</v>
      </c>
      <c r="BN799" s="179" t="s">
        <v>3326</v>
      </c>
      <c r="BO799" s="180">
        <v>5154</v>
      </c>
    </row>
    <row r="800" spans="52:67" ht="38.25">
      <c r="AZ800" s="179" t="s">
        <v>4199</v>
      </c>
      <c r="BA800" s="179" t="s">
        <v>4199</v>
      </c>
      <c r="BB800" s="179" t="s">
        <v>901</v>
      </c>
      <c r="BC800" s="179" t="s">
        <v>4792</v>
      </c>
      <c r="BD800" s="179" t="s">
        <v>4793</v>
      </c>
      <c r="BE800" s="179" t="s">
        <v>4794</v>
      </c>
      <c r="BF800" s="179" t="s">
        <v>4794</v>
      </c>
      <c r="BG800" s="179" t="s">
        <v>901</v>
      </c>
      <c r="BH800" s="179" t="s">
        <v>901</v>
      </c>
      <c r="BI800" s="179" t="s">
        <v>901</v>
      </c>
      <c r="BJ800" s="179" t="s">
        <v>901</v>
      </c>
      <c r="BK800" s="179" t="s">
        <v>901</v>
      </c>
      <c r="BL800" s="179" t="s">
        <v>901</v>
      </c>
      <c r="BM800" s="179" t="s">
        <v>901</v>
      </c>
      <c r="BN800" s="179" t="s">
        <v>3327</v>
      </c>
      <c r="BO800" s="180">
        <v>4556</v>
      </c>
    </row>
    <row r="801" spans="52:67" ht="38.25">
      <c r="AZ801" s="179" t="s">
        <v>4200</v>
      </c>
      <c r="BA801" s="179" t="s">
        <v>4795</v>
      </c>
      <c r="BB801" s="179" t="s">
        <v>901</v>
      </c>
      <c r="BC801" s="179" t="s">
        <v>4796</v>
      </c>
      <c r="BD801" s="179" t="s">
        <v>4797</v>
      </c>
      <c r="BE801" s="179" t="s">
        <v>4798</v>
      </c>
      <c r="BF801" s="179" t="s">
        <v>901</v>
      </c>
      <c r="BG801" s="179" t="s">
        <v>901</v>
      </c>
      <c r="BH801" s="179" t="s">
        <v>901</v>
      </c>
      <c r="BI801" s="179" t="s">
        <v>901</v>
      </c>
      <c r="BJ801" s="179" t="s">
        <v>901</v>
      </c>
      <c r="BK801" s="179" t="s">
        <v>901</v>
      </c>
      <c r="BL801" s="179" t="s">
        <v>901</v>
      </c>
      <c r="BM801" s="179" t="s">
        <v>901</v>
      </c>
      <c r="BN801" s="179" t="s">
        <v>3328</v>
      </c>
      <c r="BO801" s="180">
        <v>27318</v>
      </c>
    </row>
    <row r="802" spans="52:67" ht="38.25">
      <c r="AZ802" s="179" t="s">
        <v>4201</v>
      </c>
      <c r="BA802" s="179" t="s">
        <v>4201</v>
      </c>
      <c r="BB802" s="179" t="s">
        <v>901</v>
      </c>
      <c r="BC802" s="179" t="s">
        <v>4799</v>
      </c>
      <c r="BD802" s="179" t="s">
        <v>4800</v>
      </c>
      <c r="BE802" s="179" t="s">
        <v>4801</v>
      </c>
      <c r="BF802" s="179" t="s">
        <v>901</v>
      </c>
      <c r="BG802" s="179" t="s">
        <v>901</v>
      </c>
      <c r="BH802" s="179" t="s">
        <v>901</v>
      </c>
      <c r="BI802" s="179" t="s">
        <v>901</v>
      </c>
      <c r="BJ802" s="179" t="s">
        <v>901</v>
      </c>
      <c r="BK802" s="179" t="s">
        <v>901</v>
      </c>
      <c r="BL802" s="179" t="s">
        <v>901</v>
      </c>
      <c r="BM802" s="179" t="s">
        <v>901</v>
      </c>
      <c r="BN802" s="179" t="s">
        <v>3329</v>
      </c>
      <c r="BO802" s="180">
        <v>3225</v>
      </c>
    </row>
    <row r="803" spans="52:67" ht="51">
      <c r="AZ803" s="179" t="s">
        <v>4202</v>
      </c>
      <c r="BA803" s="179" t="s">
        <v>4802</v>
      </c>
      <c r="BB803" s="179" t="s">
        <v>901</v>
      </c>
      <c r="BC803" s="179" t="s">
        <v>4803</v>
      </c>
      <c r="BD803" s="179" t="s">
        <v>4804</v>
      </c>
      <c r="BE803" s="179" t="s">
        <v>901</v>
      </c>
      <c r="BF803" s="179" t="s">
        <v>901</v>
      </c>
      <c r="BG803" s="179" t="s">
        <v>901</v>
      </c>
      <c r="BH803" s="179" t="s">
        <v>901</v>
      </c>
      <c r="BI803" s="179" t="s">
        <v>901</v>
      </c>
      <c r="BJ803" s="179" t="s">
        <v>901</v>
      </c>
      <c r="BK803" s="179" t="s">
        <v>901</v>
      </c>
      <c r="BL803" s="179" t="s">
        <v>901</v>
      </c>
      <c r="BM803" s="179" t="s">
        <v>901</v>
      </c>
      <c r="BN803" s="179" t="s">
        <v>3330</v>
      </c>
      <c r="BO803" s="180">
        <v>3324</v>
      </c>
    </row>
    <row r="804" spans="52:67" ht="38.25">
      <c r="AZ804" s="179" t="s">
        <v>4203</v>
      </c>
      <c r="BA804" s="179" t="s">
        <v>4203</v>
      </c>
      <c r="BB804" s="179" t="s">
        <v>901</v>
      </c>
      <c r="BC804" s="179" t="s">
        <v>4805</v>
      </c>
      <c r="BD804" s="179" t="s">
        <v>4806</v>
      </c>
      <c r="BE804" s="179" t="s">
        <v>4807</v>
      </c>
      <c r="BF804" s="179" t="s">
        <v>901</v>
      </c>
      <c r="BG804" s="179" t="s">
        <v>901</v>
      </c>
      <c r="BH804" s="179" t="s">
        <v>901</v>
      </c>
      <c r="BI804" s="179" t="s">
        <v>901</v>
      </c>
      <c r="BJ804" s="179" t="s">
        <v>901</v>
      </c>
      <c r="BK804" s="179" t="s">
        <v>901</v>
      </c>
      <c r="BL804" s="179" t="s">
        <v>901</v>
      </c>
      <c r="BM804" s="179" t="s">
        <v>901</v>
      </c>
      <c r="BN804" s="179" t="s">
        <v>3331</v>
      </c>
      <c r="BO804" s="180">
        <v>1887</v>
      </c>
    </row>
    <row r="805" spans="52:67" ht="51">
      <c r="AZ805" s="179" t="s">
        <v>4204</v>
      </c>
      <c r="BA805" s="179" t="s">
        <v>4204</v>
      </c>
      <c r="BB805" s="179" t="s">
        <v>901</v>
      </c>
      <c r="BC805" s="179" t="s">
        <v>4808</v>
      </c>
      <c r="BD805" s="179" t="s">
        <v>4809</v>
      </c>
      <c r="BE805" s="179" t="s">
        <v>4810</v>
      </c>
      <c r="BF805" s="179" t="s">
        <v>901</v>
      </c>
      <c r="BG805" s="179" t="s">
        <v>901</v>
      </c>
      <c r="BH805" s="179" t="s">
        <v>901</v>
      </c>
      <c r="BI805" s="179" t="s">
        <v>901</v>
      </c>
      <c r="BJ805" s="179" t="s">
        <v>901</v>
      </c>
      <c r="BK805" s="179" t="s">
        <v>901</v>
      </c>
      <c r="BL805" s="179" t="s">
        <v>901</v>
      </c>
      <c r="BM805" s="179" t="s">
        <v>901</v>
      </c>
      <c r="BN805" s="179" t="s">
        <v>3332</v>
      </c>
      <c r="BO805" s="180">
        <v>3486</v>
      </c>
    </row>
    <row r="806" spans="52:67" ht="25.5">
      <c r="AZ806" s="179" t="s">
        <v>4205</v>
      </c>
      <c r="BA806" s="179" t="s">
        <v>4205</v>
      </c>
      <c r="BB806" s="179" t="s">
        <v>901</v>
      </c>
      <c r="BC806" s="179" t="s">
        <v>4811</v>
      </c>
      <c r="BD806" s="179" t="s">
        <v>4812</v>
      </c>
      <c r="BE806" s="179" t="s">
        <v>4813</v>
      </c>
      <c r="BF806" s="179" t="s">
        <v>901</v>
      </c>
      <c r="BG806" s="179" t="s">
        <v>901</v>
      </c>
      <c r="BH806" s="179" t="s">
        <v>901</v>
      </c>
      <c r="BI806" s="179" t="s">
        <v>901</v>
      </c>
      <c r="BJ806" s="179" t="s">
        <v>901</v>
      </c>
      <c r="BK806" s="179" t="s">
        <v>901</v>
      </c>
      <c r="BL806" s="179" t="s">
        <v>901</v>
      </c>
      <c r="BM806" s="179" t="s">
        <v>901</v>
      </c>
      <c r="BN806" s="179" t="s">
        <v>3333</v>
      </c>
      <c r="BO806" s="180">
        <v>14469</v>
      </c>
    </row>
    <row r="807" spans="52:67" ht="51">
      <c r="AZ807" s="179" t="s">
        <v>4206</v>
      </c>
      <c r="BA807" s="179" t="s">
        <v>4206</v>
      </c>
      <c r="BB807" s="179" t="s">
        <v>901</v>
      </c>
      <c r="BC807" s="179" t="s">
        <v>547</v>
      </c>
      <c r="BD807" s="179" t="s">
        <v>548</v>
      </c>
      <c r="BE807" s="179" t="s">
        <v>549</v>
      </c>
      <c r="BF807" s="179" t="s">
        <v>901</v>
      </c>
      <c r="BG807" s="179" t="s">
        <v>901</v>
      </c>
      <c r="BH807" s="179" t="s">
        <v>901</v>
      </c>
      <c r="BI807" s="179" t="s">
        <v>901</v>
      </c>
      <c r="BJ807" s="179" t="s">
        <v>901</v>
      </c>
      <c r="BK807" s="179" t="s">
        <v>901</v>
      </c>
      <c r="BL807" s="179" t="s">
        <v>901</v>
      </c>
      <c r="BM807" s="179" t="s">
        <v>901</v>
      </c>
      <c r="BN807" s="179" t="s">
        <v>3334</v>
      </c>
      <c r="BO807" s="180">
        <v>11158</v>
      </c>
    </row>
    <row r="808" spans="52:67" ht="51">
      <c r="AZ808" s="179" t="s">
        <v>4207</v>
      </c>
      <c r="BA808" s="179" t="s">
        <v>878</v>
      </c>
      <c r="BB808" s="179" t="s">
        <v>1014</v>
      </c>
      <c r="BC808" s="179" t="s">
        <v>550</v>
      </c>
      <c r="BD808" s="179" t="s">
        <v>551</v>
      </c>
      <c r="BE808" s="179" t="s">
        <v>901</v>
      </c>
      <c r="BF808" s="179" t="s">
        <v>901</v>
      </c>
      <c r="BG808" s="179" t="s">
        <v>901</v>
      </c>
      <c r="BH808" s="179" t="s">
        <v>901</v>
      </c>
      <c r="BI808" s="179" t="s">
        <v>901</v>
      </c>
      <c r="BJ808" s="179" t="s">
        <v>901</v>
      </c>
      <c r="BK808" s="179" t="s">
        <v>901</v>
      </c>
      <c r="BL808" s="179" t="s">
        <v>901</v>
      </c>
      <c r="BM808" s="179" t="s">
        <v>901</v>
      </c>
      <c r="BN808" s="179" t="s">
        <v>3335</v>
      </c>
      <c r="BO808" s="180">
        <v>129076</v>
      </c>
    </row>
    <row r="809" spans="52:67" ht="25.5">
      <c r="AZ809" s="179" t="s">
        <v>4208</v>
      </c>
      <c r="BA809" s="179" t="s">
        <v>879</v>
      </c>
      <c r="BB809" s="179" t="s">
        <v>1015</v>
      </c>
      <c r="BC809" s="179" t="s">
        <v>552</v>
      </c>
      <c r="BD809" s="179" t="s">
        <v>553</v>
      </c>
      <c r="BE809" s="179" t="s">
        <v>901</v>
      </c>
      <c r="BF809" s="179" t="s">
        <v>901</v>
      </c>
      <c r="BG809" s="179" t="s">
        <v>901</v>
      </c>
      <c r="BH809" s="179" t="s">
        <v>901</v>
      </c>
      <c r="BI809" s="179" t="s">
        <v>901</v>
      </c>
      <c r="BJ809" s="179" t="s">
        <v>901</v>
      </c>
      <c r="BK809" s="179" t="s">
        <v>901</v>
      </c>
      <c r="BL809" s="179" t="s">
        <v>901</v>
      </c>
      <c r="BM809" s="179" t="s">
        <v>901</v>
      </c>
      <c r="BN809" s="179" t="s">
        <v>3336</v>
      </c>
      <c r="BO809" s="180">
        <v>71456</v>
      </c>
    </row>
    <row r="810" spans="52:67" ht="38.25">
      <c r="AZ810" s="179" t="s">
        <v>4209</v>
      </c>
      <c r="BA810" s="179" t="s">
        <v>554</v>
      </c>
      <c r="BB810" s="179" t="s">
        <v>1016</v>
      </c>
      <c r="BC810" s="179" t="s">
        <v>3337</v>
      </c>
      <c r="BD810" s="179" t="s">
        <v>555</v>
      </c>
      <c r="BE810" s="179" t="s">
        <v>3338</v>
      </c>
      <c r="BF810" s="179" t="s">
        <v>901</v>
      </c>
      <c r="BG810" s="179" t="s">
        <v>901</v>
      </c>
      <c r="BH810" s="179" t="s">
        <v>901</v>
      </c>
      <c r="BI810" s="179" t="s">
        <v>901</v>
      </c>
      <c r="BJ810" s="179" t="s">
        <v>901</v>
      </c>
      <c r="BK810" s="179" t="s">
        <v>901</v>
      </c>
      <c r="BL810" s="179" t="s">
        <v>901</v>
      </c>
      <c r="BM810" s="179" t="s">
        <v>556</v>
      </c>
      <c r="BN810" s="179" t="s">
        <v>3339</v>
      </c>
      <c r="BO810" s="180">
        <v>5755</v>
      </c>
    </row>
    <row r="811" spans="52:67" ht="38.25">
      <c r="AZ811" s="179" t="s">
        <v>4210</v>
      </c>
      <c r="BA811" s="179" t="s">
        <v>880</v>
      </c>
      <c r="BB811" s="179" t="s">
        <v>901</v>
      </c>
      <c r="BC811" s="179" t="s">
        <v>557</v>
      </c>
      <c r="BD811" s="179" t="s">
        <v>558</v>
      </c>
      <c r="BE811" s="179" t="s">
        <v>901</v>
      </c>
      <c r="BF811" s="179" t="s">
        <v>901</v>
      </c>
      <c r="BG811" s="179" t="s">
        <v>901</v>
      </c>
      <c r="BH811" s="179" t="s">
        <v>901</v>
      </c>
      <c r="BI811" s="179" t="s">
        <v>901</v>
      </c>
      <c r="BJ811" s="179" t="s">
        <v>901</v>
      </c>
      <c r="BK811" s="179" t="s">
        <v>901</v>
      </c>
      <c r="BL811" s="179" t="s">
        <v>901</v>
      </c>
      <c r="BM811" s="179" t="s">
        <v>901</v>
      </c>
      <c r="BN811" s="179" t="s">
        <v>3340</v>
      </c>
      <c r="BO811" s="180">
        <v>7562</v>
      </c>
    </row>
    <row r="812" spans="52:67" ht="38.25">
      <c r="AZ812" s="179" t="s">
        <v>4211</v>
      </c>
      <c r="BA812" s="179" t="s">
        <v>4211</v>
      </c>
      <c r="BB812" s="179" t="s">
        <v>901</v>
      </c>
      <c r="BC812" s="179" t="s">
        <v>3565</v>
      </c>
      <c r="BD812" s="179" t="s">
        <v>3566</v>
      </c>
      <c r="BE812" s="179" t="s">
        <v>3567</v>
      </c>
      <c r="BF812" s="179" t="s">
        <v>901</v>
      </c>
      <c r="BG812" s="179" t="s">
        <v>901</v>
      </c>
      <c r="BH812" s="179" t="s">
        <v>901</v>
      </c>
      <c r="BI812" s="179" t="s">
        <v>901</v>
      </c>
      <c r="BJ812" s="179" t="s">
        <v>901</v>
      </c>
      <c r="BK812" s="179" t="s">
        <v>901</v>
      </c>
      <c r="BL812" s="179" t="s">
        <v>901</v>
      </c>
      <c r="BM812" s="179" t="s">
        <v>901</v>
      </c>
      <c r="BN812" s="179" t="s">
        <v>3341</v>
      </c>
      <c r="BO812" s="180">
        <v>15004</v>
      </c>
    </row>
    <row r="813" spans="52:67" ht="51">
      <c r="AZ813" s="179" t="s">
        <v>4212</v>
      </c>
      <c r="BA813" s="179" t="s">
        <v>881</v>
      </c>
      <c r="BB813" s="179" t="s">
        <v>901</v>
      </c>
      <c r="BC813" s="179" t="s">
        <v>3568</v>
      </c>
      <c r="BD813" s="179" t="s">
        <v>3569</v>
      </c>
      <c r="BE813" s="179" t="s">
        <v>3570</v>
      </c>
      <c r="BF813" s="179" t="s">
        <v>3570</v>
      </c>
      <c r="BG813" s="179" t="s">
        <v>901</v>
      </c>
      <c r="BH813" s="179" t="s">
        <v>901</v>
      </c>
      <c r="BI813" s="179" t="s">
        <v>901</v>
      </c>
      <c r="BJ813" s="179" t="s">
        <v>901</v>
      </c>
      <c r="BK813" s="179" t="s">
        <v>901</v>
      </c>
      <c r="BL813" s="179" t="s">
        <v>901</v>
      </c>
      <c r="BM813" s="179" t="s">
        <v>901</v>
      </c>
      <c r="BN813" s="179" t="s">
        <v>3342</v>
      </c>
      <c r="BO813" s="180">
        <v>3827</v>
      </c>
    </row>
    <row r="814" spans="52:67" ht="38.25">
      <c r="AZ814" s="179" t="s">
        <v>4213</v>
      </c>
      <c r="BA814" s="179" t="s">
        <v>3571</v>
      </c>
      <c r="BB814" s="179" t="s">
        <v>901</v>
      </c>
      <c r="BC814" s="179" t="s">
        <v>3572</v>
      </c>
      <c r="BD814" s="179" t="s">
        <v>3573</v>
      </c>
      <c r="BE814" s="179" t="s">
        <v>3574</v>
      </c>
      <c r="BF814" s="179" t="s">
        <v>901</v>
      </c>
      <c r="BG814" s="179" t="s">
        <v>901</v>
      </c>
      <c r="BH814" s="179" t="s">
        <v>901</v>
      </c>
      <c r="BI814" s="179" t="s">
        <v>901</v>
      </c>
      <c r="BJ814" s="179" t="s">
        <v>901</v>
      </c>
      <c r="BK814" s="179" t="s">
        <v>901</v>
      </c>
      <c r="BL814" s="179" t="s">
        <v>901</v>
      </c>
      <c r="BM814" s="179" t="s">
        <v>901</v>
      </c>
      <c r="BN814" s="179" t="s">
        <v>3343</v>
      </c>
      <c r="BO814" s="180">
        <v>5218</v>
      </c>
    </row>
    <row r="815" spans="52:67" ht="38.25">
      <c r="AZ815" s="179" t="s">
        <v>4214</v>
      </c>
      <c r="BA815" s="179" t="s">
        <v>4214</v>
      </c>
      <c r="BB815" s="179" t="s">
        <v>901</v>
      </c>
      <c r="BC815" s="179" t="s">
        <v>3575</v>
      </c>
      <c r="BD815" s="179" t="s">
        <v>3576</v>
      </c>
      <c r="BE815" s="179" t="s">
        <v>3577</v>
      </c>
      <c r="BF815" s="179" t="s">
        <v>3577</v>
      </c>
      <c r="BG815" s="179" t="s">
        <v>901</v>
      </c>
      <c r="BH815" s="179" t="s">
        <v>901</v>
      </c>
      <c r="BI815" s="179" t="s">
        <v>901</v>
      </c>
      <c r="BJ815" s="179" t="s">
        <v>901</v>
      </c>
      <c r="BK815" s="179" t="s">
        <v>901</v>
      </c>
      <c r="BL815" s="179" t="s">
        <v>901</v>
      </c>
      <c r="BM815" s="179" t="s">
        <v>901</v>
      </c>
      <c r="BN815" s="179" t="s">
        <v>3578</v>
      </c>
      <c r="BO815" s="180">
        <v>11653</v>
      </c>
    </row>
    <row r="816" spans="52:67" ht="63.75">
      <c r="AZ816" s="179" t="s">
        <v>4215</v>
      </c>
      <c r="BA816" s="179" t="s">
        <v>882</v>
      </c>
      <c r="BB816" s="179" t="s">
        <v>901</v>
      </c>
      <c r="BC816" s="179" t="s">
        <v>3579</v>
      </c>
      <c r="BD816" s="179" t="s">
        <v>3580</v>
      </c>
      <c r="BE816" s="179" t="s">
        <v>901</v>
      </c>
      <c r="BF816" s="179" t="s">
        <v>901</v>
      </c>
      <c r="BG816" s="179" t="s">
        <v>901</v>
      </c>
      <c r="BH816" s="179" t="s">
        <v>901</v>
      </c>
      <c r="BI816" s="179" t="s">
        <v>901</v>
      </c>
      <c r="BJ816" s="179" t="s">
        <v>901</v>
      </c>
      <c r="BK816" s="179" t="s">
        <v>901</v>
      </c>
      <c r="BL816" s="179" t="s">
        <v>901</v>
      </c>
      <c r="BM816" s="179" t="s">
        <v>901</v>
      </c>
      <c r="BN816" s="179" t="s">
        <v>3344</v>
      </c>
      <c r="BO816" s="180">
        <v>65205</v>
      </c>
    </row>
    <row r="817" spans="52:67" ht="25.5">
      <c r="AZ817" s="179" t="s">
        <v>4216</v>
      </c>
      <c r="BA817" s="179" t="s">
        <v>4216</v>
      </c>
      <c r="BB817" s="179" t="s">
        <v>901</v>
      </c>
      <c r="BC817" s="179" t="s">
        <v>3581</v>
      </c>
      <c r="BD817" s="179" t="s">
        <v>3582</v>
      </c>
      <c r="BE817" s="179" t="s">
        <v>901</v>
      </c>
      <c r="BF817" s="179" t="s">
        <v>901</v>
      </c>
      <c r="BG817" s="179" t="s">
        <v>901</v>
      </c>
      <c r="BH817" s="179" t="s">
        <v>901</v>
      </c>
      <c r="BI817" s="179" t="s">
        <v>901</v>
      </c>
      <c r="BJ817" s="179" t="s">
        <v>901</v>
      </c>
      <c r="BK817" s="179" t="s">
        <v>901</v>
      </c>
      <c r="BL817" s="179" t="s">
        <v>901</v>
      </c>
      <c r="BM817" s="179" t="s">
        <v>901</v>
      </c>
      <c r="BN817" s="179" t="s">
        <v>3345</v>
      </c>
      <c r="BO817" s="180">
        <v>23539</v>
      </c>
    </row>
    <row r="818" spans="52:67" ht="51">
      <c r="AZ818" s="179" t="s">
        <v>4217</v>
      </c>
      <c r="BA818" s="179" t="s">
        <v>883</v>
      </c>
      <c r="BB818" s="179" t="s">
        <v>1017</v>
      </c>
      <c r="BC818" s="179" t="s">
        <v>3583</v>
      </c>
      <c r="BD818" s="179" t="s">
        <v>3584</v>
      </c>
      <c r="BE818" s="179" t="s">
        <v>3346</v>
      </c>
      <c r="BF818" s="179" t="s">
        <v>901</v>
      </c>
      <c r="BG818" s="179" t="s">
        <v>901</v>
      </c>
      <c r="BH818" s="179" t="s">
        <v>901</v>
      </c>
      <c r="BI818" s="179" t="s">
        <v>901</v>
      </c>
      <c r="BJ818" s="179" t="s">
        <v>901</v>
      </c>
      <c r="BK818" s="179" t="s">
        <v>901</v>
      </c>
      <c r="BL818" s="179" t="s">
        <v>901</v>
      </c>
      <c r="BM818" s="179" t="s">
        <v>3347</v>
      </c>
      <c r="BN818" s="179" t="s">
        <v>3348</v>
      </c>
      <c r="BO818" s="180">
        <v>50591</v>
      </c>
    </row>
    <row r="819" spans="52:67" ht="38.25">
      <c r="AZ819" s="179" t="s">
        <v>4218</v>
      </c>
      <c r="BA819" s="179" t="s">
        <v>3585</v>
      </c>
      <c r="BB819" s="179" t="s">
        <v>901</v>
      </c>
      <c r="BC819" s="179" t="s">
        <v>3586</v>
      </c>
      <c r="BD819" s="179" t="s">
        <v>3587</v>
      </c>
      <c r="BE819" s="179" t="s">
        <v>901</v>
      </c>
      <c r="BF819" s="179" t="s">
        <v>901</v>
      </c>
      <c r="BG819" s="179" t="s">
        <v>901</v>
      </c>
      <c r="BH819" s="179" t="s">
        <v>901</v>
      </c>
      <c r="BI819" s="179" t="s">
        <v>901</v>
      </c>
      <c r="BJ819" s="179" t="s">
        <v>901</v>
      </c>
      <c r="BK819" s="179" t="s">
        <v>901</v>
      </c>
      <c r="BL819" s="179" t="s">
        <v>901</v>
      </c>
      <c r="BM819" s="179" t="s">
        <v>901</v>
      </c>
      <c r="BN819" s="179" t="s">
        <v>3349</v>
      </c>
      <c r="BO819" s="180">
        <v>5825</v>
      </c>
    </row>
    <row r="820" spans="52:67" ht="25.5">
      <c r="AZ820" s="179" t="s">
        <v>4219</v>
      </c>
      <c r="BA820" s="179" t="s">
        <v>4219</v>
      </c>
      <c r="BB820" s="179" t="s">
        <v>901</v>
      </c>
      <c r="BC820" s="179" t="s">
        <v>3588</v>
      </c>
      <c r="BD820" s="179" t="s">
        <v>3589</v>
      </c>
      <c r="BE820" s="179" t="s">
        <v>901</v>
      </c>
      <c r="BF820" s="179" t="s">
        <v>901</v>
      </c>
      <c r="BG820" s="179" t="s">
        <v>901</v>
      </c>
      <c r="BH820" s="179" t="s">
        <v>901</v>
      </c>
      <c r="BI820" s="179" t="s">
        <v>901</v>
      </c>
      <c r="BJ820" s="179" t="s">
        <v>901</v>
      </c>
      <c r="BK820" s="179" t="s">
        <v>901</v>
      </c>
      <c r="BL820" s="179" t="s">
        <v>901</v>
      </c>
      <c r="BM820" s="179" t="s">
        <v>901</v>
      </c>
      <c r="BN820" s="179" t="s">
        <v>3350</v>
      </c>
      <c r="BO820" s="180">
        <v>23123</v>
      </c>
    </row>
    <row r="821" spans="52:67" ht="38.25">
      <c r="AZ821" s="179" t="s">
        <v>4220</v>
      </c>
      <c r="BA821" s="179" t="s">
        <v>884</v>
      </c>
      <c r="BB821" s="179" t="s">
        <v>1018</v>
      </c>
      <c r="BC821" s="179" t="s">
        <v>3590</v>
      </c>
      <c r="BD821" s="179" t="s">
        <v>3591</v>
      </c>
      <c r="BE821" s="179" t="s">
        <v>3592</v>
      </c>
      <c r="BF821" s="179" t="s">
        <v>3592</v>
      </c>
      <c r="BG821" s="179" t="s">
        <v>901</v>
      </c>
      <c r="BH821" s="179" t="s">
        <v>901</v>
      </c>
      <c r="BI821" s="179" t="s">
        <v>901</v>
      </c>
      <c r="BJ821" s="179" t="s">
        <v>901</v>
      </c>
      <c r="BK821" s="179" t="s">
        <v>901</v>
      </c>
      <c r="BL821" s="179" t="s">
        <v>901</v>
      </c>
      <c r="BM821" s="179" t="s">
        <v>901</v>
      </c>
      <c r="BN821" s="179" t="s">
        <v>3351</v>
      </c>
      <c r="BO821" s="180">
        <v>15644</v>
      </c>
    </row>
    <row r="822" spans="52:67" ht="25.5">
      <c r="AZ822" s="179" t="s">
        <v>4221</v>
      </c>
      <c r="BA822" s="179" t="s">
        <v>885</v>
      </c>
      <c r="BB822" s="179" t="s">
        <v>1019</v>
      </c>
      <c r="BC822" s="179" t="s">
        <v>3593</v>
      </c>
      <c r="BD822" s="179" t="s">
        <v>3594</v>
      </c>
      <c r="BE822" s="179" t="s">
        <v>3595</v>
      </c>
      <c r="BF822" s="179" t="s">
        <v>901</v>
      </c>
      <c r="BG822" s="179" t="s">
        <v>901</v>
      </c>
      <c r="BH822" s="179" t="s">
        <v>901</v>
      </c>
      <c r="BI822" s="179" t="s">
        <v>901</v>
      </c>
      <c r="BJ822" s="179" t="s">
        <v>901</v>
      </c>
      <c r="BK822" s="179" t="s">
        <v>901</v>
      </c>
      <c r="BL822" s="179" t="s">
        <v>901</v>
      </c>
      <c r="BM822" s="179" t="s">
        <v>901</v>
      </c>
      <c r="BN822" s="179" t="s">
        <v>3352</v>
      </c>
      <c r="BO822" s="180">
        <v>4235</v>
      </c>
    </row>
    <row r="823" spans="52:67" ht="38.25">
      <c r="AZ823" s="179" t="s">
        <v>4222</v>
      </c>
      <c r="BA823" s="179" t="s">
        <v>3596</v>
      </c>
      <c r="BB823" s="179" t="s">
        <v>1020</v>
      </c>
      <c r="BC823" s="179" t="s">
        <v>3597</v>
      </c>
      <c r="BD823" s="179" t="s">
        <v>3598</v>
      </c>
      <c r="BE823" s="179" t="s">
        <v>3599</v>
      </c>
      <c r="BF823" s="179" t="s">
        <v>901</v>
      </c>
      <c r="BG823" s="179" t="s">
        <v>901</v>
      </c>
      <c r="BH823" s="179" t="s">
        <v>901</v>
      </c>
      <c r="BI823" s="179" t="s">
        <v>901</v>
      </c>
      <c r="BJ823" s="179" t="s">
        <v>901</v>
      </c>
      <c r="BK823" s="179" t="s">
        <v>901</v>
      </c>
      <c r="BL823" s="179" t="s">
        <v>901</v>
      </c>
      <c r="BM823" s="179" t="s">
        <v>901</v>
      </c>
      <c r="BN823" s="179" t="s">
        <v>3600</v>
      </c>
      <c r="BO823" s="180">
        <v>84987</v>
      </c>
    </row>
    <row r="824" spans="52:67" ht="25.5">
      <c r="AZ824" s="179" t="s">
        <v>4223</v>
      </c>
      <c r="BA824" s="179" t="s">
        <v>4223</v>
      </c>
      <c r="BB824" s="179" t="s">
        <v>901</v>
      </c>
      <c r="BC824" s="179" t="s">
        <v>3601</v>
      </c>
      <c r="BD824" s="179" t="s">
        <v>3602</v>
      </c>
      <c r="BE824" s="179" t="s">
        <v>901</v>
      </c>
      <c r="BF824" s="179" t="s">
        <v>901</v>
      </c>
      <c r="BG824" s="179" t="s">
        <v>901</v>
      </c>
      <c r="BH824" s="179" t="s">
        <v>901</v>
      </c>
      <c r="BI824" s="179" t="s">
        <v>901</v>
      </c>
      <c r="BJ824" s="179" t="s">
        <v>901</v>
      </c>
      <c r="BK824" s="179" t="s">
        <v>901</v>
      </c>
      <c r="BL824" s="179" t="s">
        <v>901</v>
      </c>
      <c r="BM824" s="179" t="s">
        <v>901</v>
      </c>
      <c r="BN824" s="179" t="s">
        <v>3353</v>
      </c>
      <c r="BO824" s="180">
        <v>10770</v>
      </c>
    </row>
    <row r="825" spans="52:67" ht="25.5">
      <c r="AZ825" s="179" t="s">
        <v>4224</v>
      </c>
      <c r="BA825" s="179" t="s">
        <v>3603</v>
      </c>
      <c r="BB825" s="179" t="s">
        <v>901</v>
      </c>
      <c r="BC825" s="179" t="s">
        <v>3604</v>
      </c>
      <c r="BD825" s="179" t="s">
        <v>3605</v>
      </c>
      <c r="BE825" s="179" t="s">
        <v>3606</v>
      </c>
      <c r="BF825" s="179" t="s">
        <v>901</v>
      </c>
      <c r="BG825" s="179" t="s">
        <v>901</v>
      </c>
      <c r="BH825" s="179" t="s">
        <v>901</v>
      </c>
      <c r="BI825" s="179" t="s">
        <v>901</v>
      </c>
      <c r="BJ825" s="179" t="s">
        <v>901</v>
      </c>
      <c r="BK825" s="179" t="s">
        <v>901</v>
      </c>
      <c r="BL825" s="179" t="s">
        <v>901</v>
      </c>
      <c r="BM825" s="179" t="s">
        <v>901</v>
      </c>
      <c r="BN825" s="179" t="s">
        <v>3354</v>
      </c>
      <c r="BO825" s="180">
        <v>11667</v>
      </c>
    </row>
    <row r="826" spans="52:67" ht="51">
      <c r="AZ826" s="179" t="s">
        <v>4225</v>
      </c>
      <c r="BA826" s="179" t="s">
        <v>886</v>
      </c>
      <c r="BB826" s="179" t="s">
        <v>904</v>
      </c>
      <c r="BC826" s="179" t="s">
        <v>3607</v>
      </c>
      <c r="BD826" s="179" t="s">
        <v>3608</v>
      </c>
      <c r="BE826" s="179" t="s">
        <v>3609</v>
      </c>
      <c r="BF826" s="179" t="s">
        <v>3610</v>
      </c>
      <c r="BG826" s="179" t="s">
        <v>901</v>
      </c>
      <c r="BH826" s="179" t="s">
        <v>901</v>
      </c>
      <c r="BI826" s="179" t="s">
        <v>901</v>
      </c>
      <c r="BJ826" s="179" t="s">
        <v>901</v>
      </c>
      <c r="BK826" s="179" t="s">
        <v>901</v>
      </c>
      <c r="BL826" s="179" t="s">
        <v>901</v>
      </c>
      <c r="BM826" s="179" t="s">
        <v>901</v>
      </c>
      <c r="BN826" s="179" t="s">
        <v>450</v>
      </c>
      <c r="BO826" s="180">
        <v>251159</v>
      </c>
    </row>
    <row r="827" spans="52:67" ht="51">
      <c r="AZ827" s="179" t="s">
        <v>4226</v>
      </c>
      <c r="BA827" s="179" t="s">
        <v>887</v>
      </c>
      <c r="BB827" s="179" t="s">
        <v>1021</v>
      </c>
      <c r="BC827" s="179" t="s">
        <v>3611</v>
      </c>
      <c r="BD827" s="179" t="s">
        <v>3612</v>
      </c>
      <c r="BE827" s="179" t="s">
        <v>3613</v>
      </c>
      <c r="BF827" s="179" t="s">
        <v>3614</v>
      </c>
      <c r="BG827" s="179" t="s">
        <v>901</v>
      </c>
      <c r="BH827" s="179" t="s">
        <v>901</v>
      </c>
      <c r="BI827" s="179" t="s">
        <v>901</v>
      </c>
      <c r="BJ827" s="179" t="s">
        <v>901</v>
      </c>
      <c r="BK827" s="179" t="s">
        <v>901</v>
      </c>
      <c r="BL827" s="179" t="s">
        <v>901</v>
      </c>
      <c r="BM827" s="179" t="s">
        <v>901</v>
      </c>
      <c r="BN827" s="179" t="s">
        <v>3615</v>
      </c>
      <c r="BO827" s="180">
        <v>500095</v>
      </c>
    </row>
    <row r="828" spans="52:67" ht="38.25">
      <c r="AZ828" s="179" t="s">
        <v>4227</v>
      </c>
      <c r="BA828" s="179" t="s">
        <v>4227</v>
      </c>
      <c r="BB828" s="179" t="s">
        <v>901</v>
      </c>
      <c r="BC828" s="179" t="s">
        <v>3616</v>
      </c>
      <c r="BD828" s="179" t="s">
        <v>3617</v>
      </c>
      <c r="BE828" s="179" t="s">
        <v>3618</v>
      </c>
      <c r="BF828" s="179" t="s">
        <v>901</v>
      </c>
      <c r="BG828" s="179" t="s">
        <v>901</v>
      </c>
      <c r="BH828" s="179" t="s">
        <v>901</v>
      </c>
      <c r="BI828" s="179" t="s">
        <v>901</v>
      </c>
      <c r="BJ828" s="179" t="s">
        <v>901</v>
      </c>
      <c r="BK828" s="179" t="s">
        <v>901</v>
      </c>
      <c r="BL828" s="179" t="s">
        <v>901</v>
      </c>
      <c r="BM828" s="179" t="s">
        <v>901</v>
      </c>
      <c r="BN828" s="179" t="s">
        <v>451</v>
      </c>
      <c r="BO828" s="180">
        <v>2863</v>
      </c>
    </row>
    <row r="829" spans="52:67" ht="51">
      <c r="AZ829" s="179" t="s">
        <v>4228</v>
      </c>
      <c r="BA829" s="179" t="s">
        <v>888</v>
      </c>
      <c r="BB829" s="179" t="s">
        <v>901</v>
      </c>
      <c r="BC829" s="179" t="s">
        <v>3619</v>
      </c>
      <c r="BD829" s="179" t="s">
        <v>3620</v>
      </c>
      <c r="BE829" s="179" t="s">
        <v>3621</v>
      </c>
      <c r="BF829" s="179" t="s">
        <v>3622</v>
      </c>
      <c r="BG829" s="179" t="s">
        <v>901</v>
      </c>
      <c r="BH829" s="179" t="s">
        <v>901</v>
      </c>
      <c r="BI829" s="179" t="s">
        <v>901</v>
      </c>
      <c r="BJ829" s="179" t="s">
        <v>901</v>
      </c>
      <c r="BK829" s="179" t="s">
        <v>901</v>
      </c>
      <c r="BL829" s="179" t="s">
        <v>3623</v>
      </c>
      <c r="BM829" s="179" t="s">
        <v>3624</v>
      </c>
      <c r="BN829" s="179" t="s">
        <v>452</v>
      </c>
      <c r="BO829" s="180">
        <v>69996</v>
      </c>
    </row>
    <row r="830" spans="52:67" ht="25.5">
      <c r="AZ830" s="179" t="s">
        <v>4229</v>
      </c>
      <c r="BA830" s="179" t="s">
        <v>3625</v>
      </c>
      <c r="BB830" s="179" t="s">
        <v>901</v>
      </c>
      <c r="BC830" s="179" t="s">
        <v>704</v>
      </c>
      <c r="BD830" s="179" t="s">
        <v>705</v>
      </c>
      <c r="BE830" s="179" t="s">
        <v>706</v>
      </c>
      <c r="BF830" s="179" t="s">
        <v>901</v>
      </c>
      <c r="BG830" s="179" t="s">
        <v>901</v>
      </c>
      <c r="BH830" s="179" t="s">
        <v>901</v>
      </c>
      <c r="BI830" s="179" t="s">
        <v>901</v>
      </c>
      <c r="BJ830" s="179" t="s">
        <v>901</v>
      </c>
      <c r="BK830" s="179" t="s">
        <v>901</v>
      </c>
      <c r="BL830" s="179" t="s">
        <v>901</v>
      </c>
      <c r="BM830" s="179" t="s">
        <v>901</v>
      </c>
      <c r="BN830" s="179" t="s">
        <v>707</v>
      </c>
      <c r="BO830" s="180">
        <v>4637</v>
      </c>
    </row>
    <row r="831" spans="52:67" ht="25.5">
      <c r="AZ831" s="179" t="s">
        <v>4230</v>
      </c>
      <c r="BA831" s="179" t="s">
        <v>889</v>
      </c>
      <c r="BB831" s="179" t="s">
        <v>901</v>
      </c>
      <c r="BC831" s="179" t="s">
        <v>453</v>
      </c>
      <c r="BD831" s="179" t="s">
        <v>454</v>
      </c>
      <c r="BE831" s="179" t="s">
        <v>455</v>
      </c>
      <c r="BF831" s="179" t="s">
        <v>456</v>
      </c>
      <c r="BG831" s="179" t="s">
        <v>901</v>
      </c>
      <c r="BH831" s="179" t="s">
        <v>901</v>
      </c>
      <c r="BI831" s="179" t="s">
        <v>901</v>
      </c>
      <c r="BJ831" s="179" t="s">
        <v>901</v>
      </c>
      <c r="BK831" s="179" t="s">
        <v>901</v>
      </c>
      <c r="BL831" s="179" t="s">
        <v>901</v>
      </c>
      <c r="BM831" s="179" t="s">
        <v>457</v>
      </c>
      <c r="BN831" s="179" t="s">
        <v>458</v>
      </c>
      <c r="BO831" s="180">
        <v>3264</v>
      </c>
    </row>
    <row r="832" spans="52:67" ht="51">
      <c r="AZ832" s="179" t="s">
        <v>4231</v>
      </c>
      <c r="BA832" s="179" t="s">
        <v>708</v>
      </c>
      <c r="BB832" s="179" t="s">
        <v>901</v>
      </c>
      <c r="BC832" s="179" t="s">
        <v>709</v>
      </c>
      <c r="BD832" s="179" t="s">
        <v>710</v>
      </c>
      <c r="BE832" s="179" t="s">
        <v>901</v>
      </c>
      <c r="BF832" s="179" t="s">
        <v>901</v>
      </c>
      <c r="BG832" s="179" t="s">
        <v>901</v>
      </c>
      <c r="BH832" s="179" t="s">
        <v>901</v>
      </c>
      <c r="BI832" s="179" t="s">
        <v>901</v>
      </c>
      <c r="BJ832" s="179" t="s">
        <v>901</v>
      </c>
      <c r="BK832" s="179" t="s">
        <v>901</v>
      </c>
      <c r="BL832" s="179" t="s">
        <v>901</v>
      </c>
      <c r="BM832" s="179" t="s">
        <v>901</v>
      </c>
      <c r="BN832" s="179" t="s">
        <v>459</v>
      </c>
      <c r="BO832" s="180">
        <v>10381</v>
      </c>
    </row>
    <row r="833" spans="52:67" ht="25.5">
      <c r="AZ833" s="179" t="s">
        <v>4232</v>
      </c>
      <c r="BA833" s="179" t="s">
        <v>890</v>
      </c>
      <c r="BB833" s="179" t="s">
        <v>901</v>
      </c>
      <c r="BC833" s="179" t="s">
        <v>711</v>
      </c>
      <c r="BD833" s="179" t="s">
        <v>712</v>
      </c>
      <c r="BE833" s="179" t="s">
        <v>901</v>
      </c>
      <c r="BF833" s="179" t="s">
        <v>901</v>
      </c>
      <c r="BG833" s="179" t="s">
        <v>901</v>
      </c>
      <c r="BH833" s="179" t="s">
        <v>901</v>
      </c>
      <c r="BI833" s="179" t="s">
        <v>901</v>
      </c>
      <c r="BJ833" s="179" t="s">
        <v>901</v>
      </c>
      <c r="BK833" s="179" t="s">
        <v>901</v>
      </c>
      <c r="BL833" s="179" t="s">
        <v>901</v>
      </c>
      <c r="BM833" s="179" t="s">
        <v>901</v>
      </c>
      <c r="BN833" s="179" t="s">
        <v>460</v>
      </c>
      <c r="BO833" s="180">
        <v>9602</v>
      </c>
    </row>
    <row r="834" spans="52:67" ht="51">
      <c r="AZ834" s="179" t="s">
        <v>4233</v>
      </c>
      <c r="BA834" s="179" t="s">
        <v>4233</v>
      </c>
      <c r="BB834" s="179" t="s">
        <v>901</v>
      </c>
      <c r="BC834" s="179" t="s">
        <v>713</v>
      </c>
      <c r="BD834" s="179" t="s">
        <v>714</v>
      </c>
      <c r="BE834" s="179" t="s">
        <v>715</v>
      </c>
      <c r="BF834" s="179" t="s">
        <v>715</v>
      </c>
      <c r="BG834" s="179" t="s">
        <v>901</v>
      </c>
      <c r="BH834" s="179" t="s">
        <v>901</v>
      </c>
      <c r="BI834" s="179" t="s">
        <v>901</v>
      </c>
      <c r="BJ834" s="179" t="s">
        <v>901</v>
      </c>
      <c r="BK834" s="179" t="s">
        <v>901</v>
      </c>
      <c r="BL834" s="179" t="s">
        <v>901</v>
      </c>
      <c r="BM834" s="179" t="s">
        <v>901</v>
      </c>
      <c r="BN834" s="179" t="s">
        <v>461</v>
      </c>
      <c r="BO834" s="180">
        <v>6528</v>
      </c>
    </row>
    <row r="835" spans="52:67" ht="38.25">
      <c r="AZ835" s="179" t="s">
        <v>4234</v>
      </c>
      <c r="BA835" s="179" t="s">
        <v>4234</v>
      </c>
      <c r="BB835" s="179" t="s">
        <v>901</v>
      </c>
      <c r="BC835" s="179" t="s">
        <v>716</v>
      </c>
      <c r="BD835" s="179" t="s">
        <v>717</v>
      </c>
      <c r="BE835" s="179" t="s">
        <v>718</v>
      </c>
      <c r="BF835" s="179" t="s">
        <v>901</v>
      </c>
      <c r="BG835" s="179" t="s">
        <v>901</v>
      </c>
      <c r="BH835" s="179" t="s">
        <v>901</v>
      </c>
      <c r="BI835" s="179" t="s">
        <v>901</v>
      </c>
      <c r="BJ835" s="179" t="s">
        <v>901</v>
      </c>
      <c r="BK835" s="179" t="s">
        <v>901</v>
      </c>
      <c r="BL835" s="179" t="s">
        <v>901</v>
      </c>
      <c r="BM835" s="179" t="s">
        <v>901</v>
      </c>
      <c r="BN835" s="179" t="s">
        <v>462</v>
      </c>
      <c r="BO835" s="180">
        <v>2206</v>
      </c>
    </row>
    <row r="836" spans="52:67" ht="51">
      <c r="AZ836" s="179" t="s">
        <v>4235</v>
      </c>
      <c r="BA836" s="179" t="s">
        <v>4235</v>
      </c>
      <c r="BB836" s="179" t="s">
        <v>901</v>
      </c>
      <c r="BC836" s="179" t="s">
        <v>719</v>
      </c>
      <c r="BD836" s="179" t="s">
        <v>720</v>
      </c>
      <c r="BE836" s="179" t="s">
        <v>721</v>
      </c>
      <c r="BF836" s="179" t="s">
        <v>901</v>
      </c>
      <c r="BG836" s="179" t="s">
        <v>901</v>
      </c>
      <c r="BH836" s="179" t="s">
        <v>901</v>
      </c>
      <c r="BI836" s="179" t="s">
        <v>901</v>
      </c>
      <c r="BJ836" s="179" t="s">
        <v>901</v>
      </c>
      <c r="BK836" s="179" t="s">
        <v>901</v>
      </c>
      <c r="BL836" s="179" t="s">
        <v>901</v>
      </c>
      <c r="BM836" s="179" t="s">
        <v>901</v>
      </c>
      <c r="BN836" s="179" t="s">
        <v>463</v>
      </c>
      <c r="BO836" s="180">
        <v>4457</v>
      </c>
    </row>
    <row r="837" spans="52:67" ht="51">
      <c r="AZ837" s="179" t="s">
        <v>4236</v>
      </c>
      <c r="BA837" s="179" t="s">
        <v>891</v>
      </c>
      <c r="BB837" s="179" t="s">
        <v>1022</v>
      </c>
      <c r="BC837" s="179" t="s">
        <v>722</v>
      </c>
      <c r="BD837" s="179" t="s">
        <v>723</v>
      </c>
      <c r="BE837" s="179" t="s">
        <v>901</v>
      </c>
      <c r="BF837" s="179" t="s">
        <v>901</v>
      </c>
      <c r="BG837" s="179" t="s">
        <v>901</v>
      </c>
      <c r="BH837" s="179" t="s">
        <v>901</v>
      </c>
      <c r="BI837" s="179" t="s">
        <v>901</v>
      </c>
      <c r="BJ837" s="179" t="s">
        <v>901</v>
      </c>
      <c r="BK837" s="179" t="s">
        <v>901</v>
      </c>
      <c r="BL837" s="179" t="s">
        <v>901</v>
      </c>
      <c r="BM837" s="179" t="s">
        <v>901</v>
      </c>
      <c r="BN837" s="179" t="s">
        <v>724</v>
      </c>
      <c r="BO837" s="180">
        <v>108284</v>
      </c>
    </row>
    <row r="838" spans="52:67" ht="63.75">
      <c r="AZ838" s="179" t="s">
        <v>4237</v>
      </c>
      <c r="BA838" s="179" t="s">
        <v>892</v>
      </c>
      <c r="BB838" s="179" t="s">
        <v>901</v>
      </c>
      <c r="BC838" s="179" t="s">
        <v>725</v>
      </c>
      <c r="BD838" s="179" t="s">
        <v>726</v>
      </c>
      <c r="BE838" s="179" t="s">
        <v>727</v>
      </c>
      <c r="BF838" s="179" t="s">
        <v>727</v>
      </c>
      <c r="BG838" s="179" t="s">
        <v>901</v>
      </c>
      <c r="BH838" s="179" t="s">
        <v>901</v>
      </c>
      <c r="BI838" s="179" t="s">
        <v>901</v>
      </c>
      <c r="BJ838" s="179" t="s">
        <v>901</v>
      </c>
      <c r="BK838" s="179" t="s">
        <v>901</v>
      </c>
      <c r="BL838" s="179" t="s">
        <v>901</v>
      </c>
      <c r="BM838" s="179" t="s">
        <v>901</v>
      </c>
      <c r="BN838" s="179" t="s">
        <v>464</v>
      </c>
      <c r="BO838" s="180">
        <v>4704</v>
      </c>
    </row>
    <row r="839" spans="52:67" ht="25.5">
      <c r="AZ839" s="179" t="s">
        <v>4238</v>
      </c>
      <c r="BA839" s="179" t="s">
        <v>728</v>
      </c>
      <c r="BB839" s="179" t="s">
        <v>901</v>
      </c>
      <c r="BC839" s="179" t="s">
        <v>729</v>
      </c>
      <c r="BD839" s="179" t="s">
        <v>730</v>
      </c>
      <c r="BE839" s="179" t="s">
        <v>901</v>
      </c>
      <c r="BF839" s="179" t="s">
        <v>901</v>
      </c>
      <c r="BG839" s="179" t="s">
        <v>901</v>
      </c>
      <c r="BH839" s="179" t="s">
        <v>901</v>
      </c>
      <c r="BI839" s="179" t="s">
        <v>901</v>
      </c>
      <c r="BJ839" s="179" t="s">
        <v>901</v>
      </c>
      <c r="BK839" s="179" t="s">
        <v>901</v>
      </c>
      <c r="BL839" s="179" t="s">
        <v>901</v>
      </c>
      <c r="BM839" s="179" t="s">
        <v>901</v>
      </c>
      <c r="BN839" s="179" t="s">
        <v>465</v>
      </c>
      <c r="BO839" s="180">
        <v>31632</v>
      </c>
    </row>
    <row r="840" spans="52:67" ht="25.5">
      <c r="AZ840" s="179" t="s">
        <v>4239</v>
      </c>
      <c r="BA840" s="179" t="s">
        <v>893</v>
      </c>
      <c r="BB840" s="179" t="s">
        <v>901</v>
      </c>
      <c r="BC840" s="179" t="s">
        <v>466</v>
      </c>
      <c r="BD840" s="179" t="s">
        <v>731</v>
      </c>
      <c r="BE840" s="179" t="s">
        <v>467</v>
      </c>
      <c r="BF840" s="179" t="s">
        <v>901</v>
      </c>
      <c r="BG840" s="179" t="s">
        <v>901</v>
      </c>
      <c r="BH840" s="179" t="s">
        <v>901</v>
      </c>
      <c r="BI840" s="179" t="s">
        <v>901</v>
      </c>
      <c r="BJ840" s="179" t="s">
        <v>901</v>
      </c>
      <c r="BK840" s="179" t="s">
        <v>901</v>
      </c>
      <c r="BL840" s="179" t="s">
        <v>901</v>
      </c>
      <c r="BM840" s="179" t="s">
        <v>901</v>
      </c>
      <c r="BN840" s="179" t="s">
        <v>468</v>
      </c>
      <c r="BO840" s="180">
        <v>19184</v>
      </c>
    </row>
    <row r="841" spans="52:67" ht="25.5">
      <c r="AZ841" s="179" t="s">
        <v>4240</v>
      </c>
      <c r="BA841" s="179" t="s">
        <v>732</v>
      </c>
      <c r="BB841" s="179" t="s">
        <v>901</v>
      </c>
      <c r="BC841" s="179" t="s">
        <v>733</v>
      </c>
      <c r="BD841" s="179" t="s">
        <v>734</v>
      </c>
      <c r="BE841" s="179" t="s">
        <v>735</v>
      </c>
      <c r="BF841" s="179" t="s">
        <v>735</v>
      </c>
      <c r="BG841" s="179" t="s">
        <v>901</v>
      </c>
      <c r="BH841" s="179" t="s">
        <v>901</v>
      </c>
      <c r="BI841" s="179" t="s">
        <v>901</v>
      </c>
      <c r="BJ841" s="179" t="s">
        <v>901</v>
      </c>
      <c r="BK841" s="179" t="s">
        <v>901</v>
      </c>
      <c r="BL841" s="179" t="s">
        <v>901</v>
      </c>
      <c r="BM841" s="179" t="s">
        <v>901</v>
      </c>
      <c r="BN841" s="179" t="s">
        <v>469</v>
      </c>
      <c r="BO841" s="180">
        <v>18917</v>
      </c>
    </row>
    <row r="842" spans="52:67" ht="38.25">
      <c r="AZ842" s="179" t="s">
        <v>4241</v>
      </c>
      <c r="BA842" s="179" t="s">
        <v>894</v>
      </c>
      <c r="BB842" s="179" t="s">
        <v>901</v>
      </c>
      <c r="BC842" s="179" t="s">
        <v>470</v>
      </c>
      <c r="BD842" s="179" t="s">
        <v>736</v>
      </c>
      <c r="BE842" s="179" t="s">
        <v>737</v>
      </c>
      <c r="BF842" s="179" t="s">
        <v>901</v>
      </c>
      <c r="BG842" s="179" t="s">
        <v>901</v>
      </c>
      <c r="BH842" s="179" t="s">
        <v>901</v>
      </c>
      <c r="BI842" s="179" t="s">
        <v>901</v>
      </c>
      <c r="BJ842" s="179" t="s">
        <v>901</v>
      </c>
      <c r="BK842" s="179" t="s">
        <v>901</v>
      </c>
      <c r="BL842" s="179" t="s">
        <v>901</v>
      </c>
      <c r="BM842" s="179" t="s">
        <v>901</v>
      </c>
      <c r="BN842" s="179" t="s">
        <v>471</v>
      </c>
      <c r="BO842" s="180">
        <v>7181</v>
      </c>
    </row>
    <row r="843" spans="52:67" ht="38.25">
      <c r="AZ843" s="179" t="s">
        <v>4242</v>
      </c>
      <c r="BA843" s="179" t="s">
        <v>895</v>
      </c>
      <c r="BB843" s="179" t="s">
        <v>1023</v>
      </c>
      <c r="BC843" s="179" t="s">
        <v>738</v>
      </c>
      <c r="BD843" s="179" t="s">
        <v>739</v>
      </c>
      <c r="BE843" s="179" t="s">
        <v>740</v>
      </c>
      <c r="BF843" s="179" t="s">
        <v>901</v>
      </c>
      <c r="BG843" s="179" t="s">
        <v>901</v>
      </c>
      <c r="BH843" s="179" t="s">
        <v>901</v>
      </c>
      <c r="BI843" s="179" t="s">
        <v>901</v>
      </c>
      <c r="BJ843" s="179" t="s">
        <v>901</v>
      </c>
      <c r="BK843" s="179" t="s">
        <v>901</v>
      </c>
      <c r="BL843" s="179" t="s">
        <v>901</v>
      </c>
      <c r="BM843" s="179" t="s">
        <v>901</v>
      </c>
      <c r="BN843" s="179" t="s">
        <v>741</v>
      </c>
      <c r="BO843" s="180">
        <v>5262</v>
      </c>
    </row>
    <row r="844" spans="52:67" ht="63.75">
      <c r="AZ844" s="179" t="s">
        <v>4243</v>
      </c>
      <c r="BA844" s="179" t="s">
        <v>4243</v>
      </c>
      <c r="BB844" s="179" t="s">
        <v>901</v>
      </c>
      <c r="BC844" s="179" t="s">
        <v>742</v>
      </c>
      <c r="BD844" s="179" t="s">
        <v>743</v>
      </c>
      <c r="BE844" s="179" t="s">
        <v>744</v>
      </c>
      <c r="BF844" s="179" t="s">
        <v>901</v>
      </c>
      <c r="BG844" s="179" t="s">
        <v>901</v>
      </c>
      <c r="BH844" s="179" t="s">
        <v>901</v>
      </c>
      <c r="BI844" s="179" t="s">
        <v>901</v>
      </c>
      <c r="BJ844" s="179" t="s">
        <v>901</v>
      </c>
      <c r="BK844" s="179" t="s">
        <v>901</v>
      </c>
      <c r="BL844" s="179" t="s">
        <v>901</v>
      </c>
      <c r="BM844" s="179" t="s">
        <v>901</v>
      </c>
      <c r="BN844" s="179" t="s">
        <v>472</v>
      </c>
      <c r="BO844" s="180">
        <v>2575</v>
      </c>
    </row>
    <row r="845" spans="52:67" ht="51">
      <c r="AZ845" s="179" t="s">
        <v>4244</v>
      </c>
      <c r="BA845" s="179" t="s">
        <v>745</v>
      </c>
      <c r="BB845" s="179" t="s">
        <v>901</v>
      </c>
      <c r="BC845" s="179" t="s">
        <v>746</v>
      </c>
      <c r="BD845" s="179" t="s">
        <v>747</v>
      </c>
      <c r="BE845" s="179" t="s">
        <v>748</v>
      </c>
      <c r="BF845" s="179" t="s">
        <v>901</v>
      </c>
      <c r="BG845" s="179" t="s">
        <v>901</v>
      </c>
      <c r="BH845" s="179" t="s">
        <v>901</v>
      </c>
      <c r="BI845" s="179" t="s">
        <v>901</v>
      </c>
      <c r="BJ845" s="179" t="s">
        <v>901</v>
      </c>
      <c r="BK845" s="179" t="s">
        <v>901</v>
      </c>
      <c r="BL845" s="179" t="s">
        <v>901</v>
      </c>
      <c r="BM845" s="179" t="s">
        <v>901</v>
      </c>
      <c r="BN845" s="179" t="s">
        <v>473</v>
      </c>
      <c r="BO845" s="180">
        <v>4565</v>
      </c>
    </row>
    <row r="846" spans="52:67" ht="25.5">
      <c r="AZ846" s="179" t="s">
        <v>4245</v>
      </c>
      <c r="BA846" s="179" t="s">
        <v>749</v>
      </c>
      <c r="BB846" s="179" t="s">
        <v>750</v>
      </c>
      <c r="BC846" s="179" t="s">
        <v>751</v>
      </c>
      <c r="BD846" s="179" t="s">
        <v>752</v>
      </c>
      <c r="BE846" s="179" t="s">
        <v>901</v>
      </c>
      <c r="BF846" s="179" t="s">
        <v>901</v>
      </c>
      <c r="BG846" s="179" t="s">
        <v>901</v>
      </c>
      <c r="BH846" s="179" t="s">
        <v>901</v>
      </c>
      <c r="BI846" s="179" t="s">
        <v>901</v>
      </c>
      <c r="BJ846" s="179" t="s">
        <v>901</v>
      </c>
      <c r="BK846" s="179" t="s">
        <v>901</v>
      </c>
      <c r="BL846" s="179" t="s">
        <v>901</v>
      </c>
      <c r="BM846" s="179" t="s">
        <v>901</v>
      </c>
      <c r="BN846" s="179" t="s">
        <v>753</v>
      </c>
      <c r="BO846" s="180">
        <v>76328</v>
      </c>
    </row>
    <row r="847" spans="52:67" ht="25.5">
      <c r="AZ847" s="179" t="s">
        <v>4246</v>
      </c>
      <c r="BA847" s="179" t="s">
        <v>896</v>
      </c>
      <c r="BB847" s="179" t="s">
        <v>1024</v>
      </c>
      <c r="BC847" s="179" t="s">
        <v>754</v>
      </c>
      <c r="BD847" s="179" t="s">
        <v>1396</v>
      </c>
      <c r="BE847" s="179" t="s">
        <v>755</v>
      </c>
      <c r="BF847" s="179" t="s">
        <v>901</v>
      </c>
      <c r="BG847" s="179" t="s">
        <v>901</v>
      </c>
      <c r="BH847" s="179" t="s">
        <v>901</v>
      </c>
      <c r="BI847" s="179" t="s">
        <v>901</v>
      </c>
      <c r="BJ847" s="179" t="s">
        <v>901</v>
      </c>
      <c r="BK847" s="179" t="s">
        <v>901</v>
      </c>
      <c r="BL847" s="179" t="s">
        <v>901</v>
      </c>
      <c r="BM847" s="179" t="s">
        <v>901</v>
      </c>
      <c r="BN847" s="179" t="s">
        <v>474</v>
      </c>
      <c r="BO847" s="180">
        <v>64910</v>
      </c>
    </row>
    <row r="848" spans="52:67" ht="38.25">
      <c r="AZ848" s="179" t="s">
        <v>4247</v>
      </c>
      <c r="BA848" s="179" t="s">
        <v>4247</v>
      </c>
      <c r="BB848" s="179" t="s">
        <v>901</v>
      </c>
      <c r="BC848" s="179" t="s">
        <v>756</v>
      </c>
      <c r="BD848" s="179" t="s">
        <v>757</v>
      </c>
      <c r="BE848" s="179" t="s">
        <v>758</v>
      </c>
      <c r="BF848" s="179" t="s">
        <v>758</v>
      </c>
      <c r="BG848" s="179" t="s">
        <v>901</v>
      </c>
      <c r="BH848" s="179" t="s">
        <v>901</v>
      </c>
      <c r="BI848" s="179" t="s">
        <v>901</v>
      </c>
      <c r="BJ848" s="179" t="s">
        <v>901</v>
      </c>
      <c r="BK848" s="179" t="s">
        <v>901</v>
      </c>
      <c r="BL848" s="179" t="s">
        <v>901</v>
      </c>
      <c r="BM848" s="179" t="s">
        <v>759</v>
      </c>
      <c r="BN848" s="179" t="s">
        <v>760</v>
      </c>
      <c r="BO848" s="180">
        <v>3947</v>
      </c>
    </row>
    <row r="849" spans="52:67" ht="38.25">
      <c r="AZ849" s="179" t="s">
        <v>4248</v>
      </c>
      <c r="BA849" s="179" t="s">
        <v>897</v>
      </c>
      <c r="BB849" s="179" t="s">
        <v>1025</v>
      </c>
      <c r="BC849" s="179" t="s">
        <v>761</v>
      </c>
      <c r="BD849" s="179" t="s">
        <v>4332</v>
      </c>
      <c r="BE849" s="179" t="s">
        <v>901</v>
      </c>
      <c r="BF849" s="179" t="s">
        <v>901</v>
      </c>
      <c r="BG849" s="179" t="s">
        <v>901</v>
      </c>
      <c r="BH849" s="179" t="s">
        <v>901</v>
      </c>
      <c r="BI849" s="179" t="s">
        <v>901</v>
      </c>
      <c r="BJ849" s="179" t="s">
        <v>901</v>
      </c>
      <c r="BK849" s="179" t="s">
        <v>901</v>
      </c>
      <c r="BL849" s="179" t="s">
        <v>901</v>
      </c>
      <c r="BM849" s="179" t="s">
        <v>901</v>
      </c>
      <c r="BN849" s="179" t="s">
        <v>475</v>
      </c>
      <c r="BO849" s="180">
        <v>13661</v>
      </c>
    </row>
    <row r="850" spans="52:67" ht="38.25">
      <c r="AZ850" s="179" t="s">
        <v>4249</v>
      </c>
      <c r="BA850" s="179" t="s">
        <v>898</v>
      </c>
      <c r="BB850" s="179" t="s">
        <v>1026</v>
      </c>
      <c r="BC850" s="179" t="s">
        <v>762</v>
      </c>
      <c r="BD850" s="179" t="s">
        <v>763</v>
      </c>
      <c r="BE850" s="179" t="s">
        <v>764</v>
      </c>
      <c r="BF850" s="179" t="s">
        <v>764</v>
      </c>
      <c r="BG850" s="179" t="s">
        <v>901</v>
      </c>
      <c r="BH850" s="179" t="s">
        <v>901</v>
      </c>
      <c r="BI850" s="179" t="s">
        <v>901</v>
      </c>
      <c r="BJ850" s="179" t="s">
        <v>901</v>
      </c>
      <c r="BK850" s="179" t="s">
        <v>901</v>
      </c>
      <c r="BL850" s="179" t="s">
        <v>901</v>
      </c>
      <c r="BM850" s="179" t="s">
        <v>901</v>
      </c>
      <c r="BN850" s="179" t="s">
        <v>476</v>
      </c>
      <c r="BO850" s="180">
        <v>8698</v>
      </c>
    </row>
    <row r="851" spans="52:67" ht="25.5">
      <c r="AZ851" s="179" t="s">
        <v>4250</v>
      </c>
      <c r="BA851" s="179" t="s">
        <v>899</v>
      </c>
      <c r="BB851" s="179" t="s">
        <v>1027</v>
      </c>
      <c r="BC851" s="179" t="s">
        <v>765</v>
      </c>
      <c r="BD851" s="179" t="s">
        <v>766</v>
      </c>
      <c r="BE851" s="179" t="s">
        <v>901</v>
      </c>
      <c r="BF851" s="179" t="s">
        <v>901</v>
      </c>
      <c r="BG851" s="179" t="s">
        <v>901</v>
      </c>
      <c r="BH851" s="179" t="s">
        <v>901</v>
      </c>
      <c r="BI851" s="179" t="s">
        <v>901</v>
      </c>
      <c r="BJ851" s="179" t="s">
        <v>901</v>
      </c>
      <c r="BK851" s="179" t="s">
        <v>901</v>
      </c>
      <c r="BL851" s="179" t="s">
        <v>901</v>
      </c>
      <c r="BM851" s="179" t="s">
        <v>901</v>
      </c>
      <c r="BN851" s="179" t="s">
        <v>477</v>
      </c>
      <c r="BO851" s="180">
        <v>10828</v>
      </c>
    </row>
    <row r="852" spans="52:67" ht="38.25">
      <c r="AZ852" s="179" t="s">
        <v>4251</v>
      </c>
      <c r="BA852" s="179" t="s">
        <v>4251</v>
      </c>
      <c r="BB852" s="179" t="s">
        <v>901</v>
      </c>
      <c r="BC852" s="179" t="s">
        <v>767</v>
      </c>
      <c r="BD852" s="179" t="s">
        <v>768</v>
      </c>
      <c r="BE852" s="179" t="s">
        <v>769</v>
      </c>
      <c r="BF852" s="179" t="s">
        <v>901</v>
      </c>
      <c r="BG852" s="179" t="s">
        <v>901</v>
      </c>
      <c r="BH852" s="179" t="s">
        <v>901</v>
      </c>
      <c r="BI852" s="179" t="s">
        <v>901</v>
      </c>
      <c r="BJ852" s="179" t="s">
        <v>901</v>
      </c>
      <c r="BK852" s="179" t="s">
        <v>901</v>
      </c>
      <c r="BL852" s="179" t="s">
        <v>901</v>
      </c>
      <c r="BM852" s="179" t="s">
        <v>901</v>
      </c>
      <c r="BN852" s="179" t="s">
        <v>478</v>
      </c>
      <c r="BO852" s="180">
        <v>6082</v>
      </c>
    </row>
    <row r="853" spans="52:67" ht="38.25">
      <c r="AZ853" s="179" t="s">
        <v>4252</v>
      </c>
      <c r="BA853" s="179" t="s">
        <v>900</v>
      </c>
      <c r="BB853" s="179" t="s">
        <v>1028</v>
      </c>
      <c r="BC853" s="179" t="s">
        <v>770</v>
      </c>
      <c r="BD853" s="179" t="s">
        <v>771</v>
      </c>
      <c r="BE853" s="179" t="s">
        <v>772</v>
      </c>
      <c r="BF853" s="179" t="s">
        <v>901</v>
      </c>
      <c r="BG853" s="179" t="s">
        <v>901</v>
      </c>
      <c r="BH853" s="179" t="s">
        <v>901</v>
      </c>
      <c r="BI853" s="179" t="s">
        <v>901</v>
      </c>
      <c r="BJ853" s="179" t="s">
        <v>901</v>
      </c>
      <c r="BK853" s="179" t="s">
        <v>901</v>
      </c>
      <c r="BL853" s="179" t="s">
        <v>901</v>
      </c>
      <c r="BM853" s="179" t="s">
        <v>901</v>
      </c>
      <c r="BN853" s="179" t="s">
        <v>773</v>
      </c>
      <c r="BO853" s="180">
        <v>33000</v>
      </c>
    </row>
    <row r="854" spans="52:67" ht="25.5">
      <c r="AZ854" s="179" t="s">
        <v>4253</v>
      </c>
      <c r="BA854" s="179" t="s">
        <v>4253</v>
      </c>
      <c r="BB854" s="179" t="s">
        <v>901</v>
      </c>
      <c r="BC854" s="179" t="s">
        <v>774</v>
      </c>
      <c r="BD854" s="179" t="s">
        <v>775</v>
      </c>
      <c r="BE854" s="179" t="s">
        <v>776</v>
      </c>
      <c r="BF854" s="179" t="s">
        <v>901</v>
      </c>
      <c r="BG854" s="179" t="s">
        <v>901</v>
      </c>
      <c r="BH854" s="179" t="s">
        <v>901</v>
      </c>
      <c r="BI854" s="179" t="s">
        <v>901</v>
      </c>
      <c r="BJ854" s="179" t="s">
        <v>901</v>
      </c>
      <c r="BK854" s="179" t="s">
        <v>901</v>
      </c>
      <c r="BL854" s="179" t="s">
        <v>901</v>
      </c>
      <c r="BM854" s="179" t="s">
        <v>901</v>
      </c>
      <c r="BN854" s="179" t="s">
        <v>479</v>
      </c>
      <c r="BO854" s="180">
        <v>4918</v>
      </c>
    </row>
    <row r="855" spans="52:67" ht="25.5">
      <c r="AZ855" s="179" t="s">
        <v>4254</v>
      </c>
      <c r="BA855" s="179" t="s">
        <v>4254</v>
      </c>
      <c r="BB855" s="179" t="s">
        <v>901</v>
      </c>
      <c r="BC855" s="179" t="s">
        <v>777</v>
      </c>
      <c r="BD855" s="179" t="s">
        <v>778</v>
      </c>
      <c r="BE855" s="179" t="s">
        <v>901</v>
      </c>
      <c r="BF855" s="179" t="s">
        <v>901</v>
      </c>
      <c r="BG855" s="179" t="s">
        <v>901</v>
      </c>
      <c r="BH855" s="179" t="s">
        <v>901</v>
      </c>
      <c r="BI855" s="179" t="s">
        <v>901</v>
      </c>
      <c r="BJ855" s="179" t="s">
        <v>901</v>
      </c>
      <c r="BK855" s="179" t="s">
        <v>901</v>
      </c>
      <c r="BL855" s="179" t="s">
        <v>901</v>
      </c>
      <c r="BM855" s="179" t="s">
        <v>901</v>
      </c>
      <c r="BN855" s="179" t="s">
        <v>480</v>
      </c>
      <c r="BO855" s="180">
        <v>2602</v>
      </c>
    </row>
  </sheetData>
  <sheetProtection password="CF62" sheet="1" objects="1" scenarios="1"/>
  <mergeCells count="57">
    <mergeCell ref="A1:AD1"/>
    <mergeCell ref="A3:AD3"/>
    <mergeCell ref="A4:AD4"/>
    <mergeCell ref="D16:G16"/>
    <mergeCell ref="H16:AD16"/>
    <mergeCell ref="L13:W13"/>
    <mergeCell ref="D14:G14"/>
    <mergeCell ref="Y15:AD15"/>
    <mergeCell ref="A13:C13"/>
    <mergeCell ref="A14:C17"/>
    <mergeCell ref="A48:F48"/>
    <mergeCell ref="G48:AD48"/>
    <mergeCell ref="A42:F42"/>
    <mergeCell ref="G42:AD42"/>
    <mergeCell ref="A43:F43"/>
    <mergeCell ref="G43:M43"/>
    <mergeCell ref="Z46:AD46"/>
    <mergeCell ref="I35:AC35"/>
    <mergeCell ref="A49:F49"/>
    <mergeCell ref="G49:M49"/>
    <mergeCell ref="N49:AD49"/>
    <mergeCell ref="A45:F45"/>
    <mergeCell ref="G45:AD45"/>
    <mergeCell ref="A46:F46"/>
    <mergeCell ref="G46:M46"/>
    <mergeCell ref="N46:Q46"/>
    <mergeCell ref="R46:Y46"/>
    <mergeCell ref="I27:AC27"/>
    <mergeCell ref="E29:M29"/>
    <mergeCell ref="N29:W29"/>
    <mergeCell ref="J33:AC33"/>
    <mergeCell ref="D17:G17"/>
    <mergeCell ref="H17:AD17"/>
    <mergeCell ref="J25:AC25"/>
    <mergeCell ref="A51:AD51"/>
    <mergeCell ref="A19:C19"/>
    <mergeCell ref="D19:G19"/>
    <mergeCell ref="A21:AD21"/>
    <mergeCell ref="E37:M37"/>
    <mergeCell ref="N37:W37"/>
    <mergeCell ref="A40:AD40"/>
    <mergeCell ref="A12:C12"/>
    <mergeCell ref="H14:AD14"/>
    <mergeCell ref="D15:G15"/>
    <mergeCell ref="H15:L15"/>
    <mergeCell ref="M15:N15"/>
    <mergeCell ref="P15:V15"/>
    <mergeCell ref="A7:AA7"/>
    <mergeCell ref="D13:K13"/>
    <mergeCell ref="A9:AD9"/>
    <mergeCell ref="A11:C11"/>
    <mergeCell ref="D11:H11"/>
    <mergeCell ref="I11:N11"/>
    <mergeCell ref="O11:S11"/>
    <mergeCell ref="T11:Z11"/>
    <mergeCell ref="AA11:AD11"/>
    <mergeCell ref="D12:AC12"/>
  </mergeCells>
  <dataValidations count="4">
    <dataValidation type="list" allowBlank="1" showInputMessage="1" showErrorMessage="1" sqref="D11:H11">
      <formula1>$AG$14:$AG$21</formula1>
    </dataValidation>
    <dataValidation type="custom" operator="greaterThan" showInputMessage="1" showErrorMessage="1" error="1 - Verifique se você preencheu o campo   &quot;População&quot; (D14).&#10;&#10;2 - População maior que 50.000 hab. &quot;Não pode Optar&quot;.&#10;" sqref="F25">
      <formula1>AND(D19&lt;=50000,D19&lt;&gt;0)</formula1>
    </dataValidation>
    <dataValidation type="custom" showInputMessage="1" showErrorMessage="1" error="1 - Verifique se você preencheu o campo &quot;População&quot; (D14).&#10;&#10;2 - População maior que 50.000 hab. &quot;Não pode Optar&quot;.&#10;" sqref="F33">
      <formula1>AND(D19&lt;=50000,D19&lt;&gt;0)</formula1>
    </dataValidation>
    <dataValidation type="list" allowBlank="1" showInputMessage="1" showErrorMessage="1" sqref="D12">
      <formula1>$AZ$2:$AZ$855</formula1>
    </dataValidation>
  </dataValidations>
  <printOptions/>
  <pageMargins left="0.3937007874015748" right="0.3937007874015748" top="0.5905511811023623" bottom="0.3937007874015748" header="0.5118110236220472" footer="0.5118110236220472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4"/>
  <sheetViews>
    <sheetView showGridLines="0" workbookViewId="0" topLeftCell="B1">
      <selection activeCell="A22" sqref="A22"/>
    </sheetView>
  </sheetViews>
  <sheetFormatPr defaultColWidth="9.140625" defaultRowHeight="12.75"/>
  <cols>
    <col min="1" max="1" width="24.28125" style="0" customWidth="1"/>
    <col min="2" max="2" width="39.8515625" style="0" customWidth="1"/>
    <col min="3" max="3" width="13.00390625" style="0" customWidth="1"/>
    <col min="4" max="4" width="12.57421875" style="0" customWidth="1"/>
    <col min="5" max="5" width="12.8515625" style="0" customWidth="1"/>
    <col min="6" max="6" width="13.57421875" style="0" customWidth="1"/>
    <col min="7" max="7" width="14.140625" style="0" customWidth="1"/>
  </cols>
  <sheetData>
    <row r="1" spans="1:7" ht="12.75">
      <c r="A1" s="370" t="str">
        <f>"                                                                     TRIBUNAL DE CONTAS DO ESTADO DE MINAS GERAIS                                                                  "&amp;Dados!AC7</f>
        <v>                                                                     TRIBUNAL DE CONTAS DO ESTADO DE MINAS GERAIS                                                                  V-1.5</v>
      </c>
      <c r="B1" s="370"/>
      <c r="C1" s="370"/>
      <c r="D1" s="370"/>
      <c r="E1" s="370"/>
      <c r="F1" s="370"/>
      <c r="G1" s="370"/>
    </row>
    <row r="2" spans="1:7" ht="12.75">
      <c r="A2" s="371" t="s">
        <v>2755</v>
      </c>
      <c r="B2" s="371"/>
      <c r="C2" s="371"/>
      <c r="D2" s="371"/>
      <c r="E2" s="371"/>
      <c r="F2" s="371"/>
      <c r="G2" s="371"/>
    </row>
    <row r="3" spans="1:7" ht="12.75">
      <c r="A3" s="372" t="s">
        <v>627</v>
      </c>
      <c r="B3" s="372"/>
      <c r="C3" s="372"/>
      <c r="D3" s="372"/>
      <c r="E3" s="372"/>
      <c r="F3" s="372"/>
      <c r="G3" s="372"/>
    </row>
    <row r="4" spans="1:7" ht="9" customHeight="1">
      <c r="A4" s="1"/>
      <c r="B4" s="1"/>
      <c r="C4" s="1"/>
      <c r="D4" s="1"/>
      <c r="E4" s="1"/>
      <c r="F4" s="12"/>
      <c r="G4" s="12"/>
    </row>
    <row r="5" spans="1:7" ht="12.75">
      <c r="A5" s="54" t="s">
        <v>570</v>
      </c>
      <c r="B5" s="59" t="str">
        <f>IF(1!D5&gt;0,1!D5," ")</f>
        <v>Cachoeira Dourada</v>
      </c>
      <c r="C5" s="1"/>
      <c r="D5" s="1"/>
      <c r="E5" s="1"/>
      <c r="F5" s="31" t="s">
        <v>561</v>
      </c>
      <c r="G5" s="58" t="str">
        <f>1!U5</f>
        <v>31/12/01</v>
      </c>
    </row>
    <row r="6" spans="1:7" ht="12.75">
      <c r="A6" s="54" t="s">
        <v>628</v>
      </c>
      <c r="B6" s="1" t="str">
        <f>1!E6</f>
        <v>PODER LEGISLATIVO</v>
      </c>
      <c r="C6" s="1"/>
      <c r="D6" s="1"/>
      <c r="E6" s="403" t="s">
        <v>2757</v>
      </c>
      <c r="F6" s="403"/>
      <c r="G6" s="1" t="str">
        <f>1!U6</f>
        <v>2º Semestre</v>
      </c>
    </row>
    <row r="7" spans="1:7" s="1" customFormat="1" ht="12.75">
      <c r="A7" s="13"/>
      <c r="F7" s="68" t="s">
        <v>2770</v>
      </c>
      <c r="G7" s="1" t="str">
        <f>2!H8</f>
        <v>JUL/01</v>
      </c>
    </row>
    <row r="8" spans="1:7" ht="12.75">
      <c r="A8" s="15"/>
      <c r="B8" s="2"/>
      <c r="C8" s="2"/>
      <c r="D8" s="2"/>
      <c r="E8" s="2"/>
      <c r="F8" s="421" t="s">
        <v>2771</v>
      </c>
      <c r="G8" s="421"/>
    </row>
    <row r="9" spans="1:7" ht="33" customHeight="1">
      <c r="A9" s="45" t="s">
        <v>3355</v>
      </c>
      <c r="B9" s="17" t="s">
        <v>629</v>
      </c>
      <c r="C9" s="17" t="s">
        <v>630</v>
      </c>
      <c r="D9" s="17" t="s">
        <v>631</v>
      </c>
      <c r="E9" s="17" t="s">
        <v>3356</v>
      </c>
      <c r="F9" s="17" t="s">
        <v>3357</v>
      </c>
      <c r="G9" s="17" t="s">
        <v>632</v>
      </c>
    </row>
    <row r="10" spans="1:7" s="107" customFormat="1" ht="3" customHeight="1">
      <c r="A10" s="186"/>
      <c r="B10" s="187"/>
      <c r="C10" s="185"/>
      <c r="D10" s="182"/>
      <c r="E10" s="182"/>
      <c r="F10" s="185"/>
      <c r="G10" s="181"/>
    </row>
    <row r="11" spans="1:7" ht="15" customHeight="1">
      <c r="A11" s="60"/>
      <c r="B11" s="84" t="s">
        <v>2219</v>
      </c>
      <c r="C11" s="102" t="str">
        <f>IF(A11&gt;0,$G$7," ")</f>
        <v> </v>
      </c>
      <c r="D11" s="105" t="s">
        <v>2220</v>
      </c>
      <c r="E11" s="105" t="s">
        <v>50</v>
      </c>
      <c r="F11" s="85">
        <v>37104</v>
      </c>
      <c r="G11" s="86">
        <v>666</v>
      </c>
    </row>
    <row r="12" spans="1:7" ht="15" customHeight="1">
      <c r="A12" s="188" t="s">
        <v>3358</v>
      </c>
      <c r="B12" s="418" t="s">
        <v>2222</v>
      </c>
      <c r="C12" s="419"/>
      <c r="D12" s="419"/>
      <c r="E12" s="419"/>
      <c r="F12" s="419"/>
      <c r="G12" s="420"/>
    </row>
    <row r="13" spans="1:7" s="107" customFormat="1" ht="3" customHeight="1">
      <c r="A13" s="186"/>
      <c r="B13" s="187"/>
      <c r="C13" s="185"/>
      <c r="D13" s="182"/>
      <c r="E13" s="182"/>
      <c r="F13" s="185"/>
      <c r="G13" s="181"/>
    </row>
    <row r="14" spans="1:7" ht="15" customHeight="1">
      <c r="A14" s="60"/>
      <c r="B14" s="84" t="s">
        <v>2223</v>
      </c>
      <c r="C14" s="102" t="str">
        <f>IF(A14&gt;0,$G$7," ")</f>
        <v> </v>
      </c>
      <c r="D14" s="105" t="s">
        <v>2224</v>
      </c>
      <c r="E14" s="105" t="s">
        <v>51</v>
      </c>
      <c r="F14" s="85">
        <v>37104</v>
      </c>
      <c r="G14" s="86">
        <v>600</v>
      </c>
    </row>
    <row r="15" spans="1:7" ht="15" customHeight="1">
      <c r="A15" s="188" t="s">
        <v>3358</v>
      </c>
      <c r="B15" s="418" t="s">
        <v>2226</v>
      </c>
      <c r="C15" s="419"/>
      <c r="D15" s="419"/>
      <c r="E15" s="419"/>
      <c r="F15" s="419"/>
      <c r="G15" s="420"/>
    </row>
    <row r="16" spans="1:7" s="107" customFormat="1" ht="3" customHeight="1">
      <c r="A16" s="186"/>
      <c r="B16" s="187"/>
      <c r="C16" s="185"/>
      <c r="D16" s="182"/>
      <c r="E16" s="182"/>
      <c r="F16" s="185"/>
      <c r="G16" s="181"/>
    </row>
    <row r="17" spans="1:7" ht="15" customHeight="1">
      <c r="A17" s="60"/>
      <c r="B17" s="84" t="s">
        <v>4</v>
      </c>
      <c r="C17" s="102" t="str">
        <f>IF(A17&gt;0,$G$7," ")</f>
        <v> </v>
      </c>
      <c r="D17" s="105" t="s">
        <v>36</v>
      </c>
      <c r="E17" s="105" t="s">
        <v>52</v>
      </c>
      <c r="F17" s="85">
        <v>37103</v>
      </c>
      <c r="G17" s="86">
        <v>310</v>
      </c>
    </row>
    <row r="18" spans="1:7" ht="15" customHeight="1">
      <c r="A18" s="188" t="s">
        <v>3358</v>
      </c>
      <c r="B18" s="418" t="s">
        <v>0</v>
      </c>
      <c r="C18" s="419"/>
      <c r="D18" s="419"/>
      <c r="E18" s="419"/>
      <c r="F18" s="419"/>
      <c r="G18" s="420"/>
    </row>
    <row r="19" spans="1:7" s="107" customFormat="1" ht="3" customHeight="1">
      <c r="A19" s="186"/>
      <c r="B19" s="187"/>
      <c r="C19" s="185"/>
      <c r="D19" s="182"/>
      <c r="E19" s="182"/>
      <c r="F19" s="185"/>
      <c r="G19" s="181"/>
    </row>
    <row r="20" spans="1:7" ht="15" customHeight="1">
      <c r="A20" s="60"/>
      <c r="B20" s="84" t="s">
        <v>27</v>
      </c>
      <c r="C20" s="102" t="str">
        <f>IF(A20&gt;0,$G$7," ")</f>
        <v> </v>
      </c>
      <c r="D20" s="105" t="s">
        <v>38</v>
      </c>
      <c r="E20" s="105" t="s">
        <v>53</v>
      </c>
      <c r="F20" s="85">
        <v>37103</v>
      </c>
      <c r="G20" s="86">
        <v>310</v>
      </c>
    </row>
    <row r="21" spans="1:7" ht="15" customHeight="1">
      <c r="A21" s="188" t="s">
        <v>3358</v>
      </c>
      <c r="B21" s="418" t="s">
        <v>0</v>
      </c>
      <c r="C21" s="419"/>
      <c r="D21" s="419"/>
      <c r="E21" s="419"/>
      <c r="F21" s="419"/>
      <c r="G21" s="420"/>
    </row>
    <row r="22" spans="1:7" s="107" customFormat="1" ht="3" customHeight="1">
      <c r="A22" s="186"/>
      <c r="B22" s="187"/>
      <c r="C22" s="185"/>
      <c r="D22" s="182"/>
      <c r="E22" s="182"/>
      <c r="F22" s="185"/>
      <c r="G22" s="181"/>
    </row>
    <row r="23" spans="1:7" ht="15" customHeight="1">
      <c r="A23" s="60"/>
      <c r="B23" s="84" t="s">
        <v>28</v>
      </c>
      <c r="C23" s="102" t="str">
        <f>IF(A23&gt;0,$G$7," ")</f>
        <v> </v>
      </c>
      <c r="D23" s="105" t="s">
        <v>40</v>
      </c>
      <c r="E23" s="105" t="s">
        <v>54</v>
      </c>
      <c r="F23" s="85">
        <v>37103</v>
      </c>
      <c r="G23" s="86">
        <v>258</v>
      </c>
    </row>
    <row r="24" spans="1:7" ht="15" customHeight="1">
      <c r="A24" s="188" t="s">
        <v>3358</v>
      </c>
      <c r="B24" s="418" t="s">
        <v>7</v>
      </c>
      <c r="C24" s="419"/>
      <c r="D24" s="419"/>
      <c r="E24" s="419"/>
      <c r="F24" s="419"/>
      <c r="G24" s="420"/>
    </row>
    <row r="25" spans="1:7" s="107" customFormat="1" ht="3" customHeight="1">
      <c r="A25" s="186"/>
      <c r="B25" s="187"/>
      <c r="C25" s="185"/>
      <c r="D25" s="182"/>
      <c r="E25" s="182"/>
      <c r="F25" s="185"/>
      <c r="G25" s="181"/>
    </row>
    <row r="26" spans="1:7" ht="15" customHeight="1">
      <c r="A26" s="60"/>
      <c r="B26" s="84" t="s">
        <v>29</v>
      </c>
      <c r="C26" s="102" t="str">
        <f>IF(A26&gt;0,$G$7," ")</f>
        <v> </v>
      </c>
      <c r="D26" s="105" t="s">
        <v>42</v>
      </c>
      <c r="E26" s="105" t="s">
        <v>55</v>
      </c>
      <c r="F26" s="85">
        <v>37103</v>
      </c>
      <c r="G26" s="86">
        <v>269</v>
      </c>
    </row>
    <row r="27" spans="1:7" ht="15" customHeight="1">
      <c r="A27" s="188" t="s">
        <v>3358</v>
      </c>
      <c r="B27" s="418" t="s">
        <v>30</v>
      </c>
      <c r="C27" s="419"/>
      <c r="D27" s="419"/>
      <c r="E27" s="419"/>
      <c r="F27" s="419"/>
      <c r="G27" s="420"/>
    </row>
    <row r="28" spans="1:7" s="107" customFormat="1" ht="3" customHeight="1">
      <c r="A28" s="186"/>
      <c r="B28" s="187"/>
      <c r="C28" s="185"/>
      <c r="D28" s="182"/>
      <c r="E28" s="182"/>
      <c r="F28" s="185"/>
      <c r="G28" s="181"/>
    </row>
    <row r="29" spans="1:7" ht="15" customHeight="1">
      <c r="A29" s="60"/>
      <c r="B29" s="84" t="s">
        <v>31</v>
      </c>
      <c r="C29" s="102" t="str">
        <f>IF(A29&gt;0,$G$7," ")</f>
        <v> </v>
      </c>
      <c r="D29" s="105" t="s">
        <v>44</v>
      </c>
      <c r="E29" s="105" t="s">
        <v>56</v>
      </c>
      <c r="F29" s="85">
        <v>37103</v>
      </c>
      <c r="G29" s="86">
        <v>269</v>
      </c>
    </row>
    <row r="30" spans="1:7" ht="15" customHeight="1">
      <c r="A30" s="188" t="s">
        <v>3358</v>
      </c>
      <c r="B30" s="418" t="s">
        <v>30</v>
      </c>
      <c r="C30" s="419"/>
      <c r="D30" s="419"/>
      <c r="E30" s="419"/>
      <c r="F30" s="419"/>
      <c r="G30" s="420"/>
    </row>
    <row r="31" spans="1:7" s="107" customFormat="1" ht="3" customHeight="1">
      <c r="A31" s="186"/>
      <c r="B31" s="187"/>
      <c r="C31" s="185"/>
      <c r="D31" s="182"/>
      <c r="E31" s="182"/>
      <c r="F31" s="185"/>
      <c r="G31" s="181"/>
    </row>
    <row r="32" spans="1:7" ht="15" customHeight="1">
      <c r="A32" s="60"/>
      <c r="B32" s="84" t="s">
        <v>32</v>
      </c>
      <c r="C32" s="102" t="str">
        <f>IF(A32&gt;0,$G$7," ")</f>
        <v> </v>
      </c>
      <c r="D32" s="105" t="s">
        <v>46</v>
      </c>
      <c r="E32" s="105" t="s">
        <v>57</v>
      </c>
      <c r="F32" s="85">
        <v>37103</v>
      </c>
      <c r="G32" s="86">
        <v>269</v>
      </c>
    </row>
    <row r="33" spans="1:7" ht="15" customHeight="1">
      <c r="A33" s="188" t="s">
        <v>3358</v>
      </c>
      <c r="B33" s="418" t="s">
        <v>30</v>
      </c>
      <c r="C33" s="419"/>
      <c r="D33" s="419"/>
      <c r="E33" s="419"/>
      <c r="F33" s="419"/>
      <c r="G33" s="420"/>
    </row>
    <row r="34" spans="1:7" s="107" customFormat="1" ht="3" customHeight="1">
      <c r="A34" s="186"/>
      <c r="B34" s="187"/>
      <c r="C34" s="185"/>
      <c r="D34" s="182"/>
      <c r="E34" s="182"/>
      <c r="F34" s="185"/>
      <c r="G34" s="181"/>
    </row>
    <row r="35" spans="1:7" ht="15" customHeight="1">
      <c r="A35" s="60"/>
      <c r="B35" s="84" t="s">
        <v>33</v>
      </c>
      <c r="C35" s="102" t="str">
        <f>IF(A35&gt;0,$G$7," ")</f>
        <v> </v>
      </c>
      <c r="D35" s="105" t="s">
        <v>48</v>
      </c>
      <c r="E35" s="105" t="s">
        <v>58</v>
      </c>
      <c r="F35" s="85">
        <v>37103</v>
      </c>
      <c r="G35" s="86">
        <v>269</v>
      </c>
    </row>
    <row r="36" spans="1:7" ht="15" customHeight="1">
      <c r="A36" s="188" t="s">
        <v>3358</v>
      </c>
      <c r="B36" s="418" t="s">
        <v>30</v>
      </c>
      <c r="C36" s="419"/>
      <c r="D36" s="419"/>
      <c r="E36" s="419"/>
      <c r="F36" s="419"/>
      <c r="G36" s="420"/>
    </row>
    <row r="37" spans="1:7" s="107" customFormat="1" ht="3" customHeight="1">
      <c r="A37" s="186"/>
      <c r="B37" s="187"/>
      <c r="C37" s="185"/>
      <c r="D37" s="182"/>
      <c r="E37" s="182"/>
      <c r="F37" s="185"/>
      <c r="G37" s="181"/>
    </row>
    <row r="38" spans="1:7" s="22" customFormat="1" ht="18.75" customHeight="1">
      <c r="A38" s="47" t="s">
        <v>568</v>
      </c>
      <c r="B38" s="61"/>
      <c r="C38" s="62"/>
      <c r="D38" s="62"/>
      <c r="E38" s="62"/>
      <c r="F38" s="63"/>
      <c r="G38" s="83">
        <f>SUM(G11:G36)</f>
        <v>3220</v>
      </c>
    </row>
    <row r="39" spans="1:7" ht="9" customHeight="1">
      <c r="A39" s="12"/>
      <c r="B39" s="1"/>
      <c r="C39" s="1"/>
      <c r="D39" s="1"/>
      <c r="E39" s="1"/>
      <c r="F39" s="1"/>
      <c r="G39" s="1"/>
    </row>
    <row r="40" spans="1:7" ht="12.75" customHeight="1">
      <c r="A40" s="16"/>
      <c r="B40" s="1"/>
      <c r="C40" s="1"/>
      <c r="D40" s="1"/>
      <c r="E40" s="1"/>
      <c r="F40" s="1"/>
      <c r="G40" s="1"/>
    </row>
    <row r="41" spans="1:7" ht="12.75">
      <c r="A41" s="55"/>
      <c r="B41" s="422" t="s">
        <v>2776</v>
      </c>
      <c r="C41" s="422"/>
      <c r="D41" s="422"/>
      <c r="E41" s="380" t="s">
        <v>2777</v>
      </c>
      <c r="F41" s="382"/>
      <c r="G41" s="117" t="s">
        <v>2778</v>
      </c>
    </row>
    <row r="42" spans="1:7" ht="12.75">
      <c r="A42" s="118" t="s">
        <v>2780</v>
      </c>
      <c r="B42" s="423" t="str">
        <f>IF(1!E101&gt;0,1!E101," ")</f>
        <v>AILTON CICERO DOS SANTOS</v>
      </c>
      <c r="C42" s="423"/>
      <c r="D42" s="423"/>
      <c r="E42" s="424" t="str">
        <f>IF(1!Q101&gt;0,1!Q101," ")</f>
        <v>481.848.376-15.</v>
      </c>
      <c r="F42" s="425"/>
      <c r="G42" s="55"/>
    </row>
    <row r="43" spans="1:10" ht="12.75">
      <c r="A43" s="118" t="s">
        <v>566</v>
      </c>
      <c r="B43" s="423" t="str">
        <f>IF(1!E102&gt;0,1!E102," ")</f>
        <v>ELIVELTON CESAR DE OLIVEIRA SILVA</v>
      </c>
      <c r="C43" s="423"/>
      <c r="D43" s="423"/>
      <c r="E43" s="424" t="str">
        <f>IF(1!Q102&gt;0,1!Q102," ")</f>
        <v>957.683.436-87</v>
      </c>
      <c r="F43" s="425"/>
      <c r="G43" s="119" t="str">
        <f>IF(1!U102&gt;0,1!U102," ")</f>
        <v>MG-071535/0-4</v>
      </c>
      <c r="H43" s="120"/>
      <c r="I43" s="120"/>
      <c r="J43" s="120"/>
    </row>
    <row r="44" spans="1:7" ht="12.75">
      <c r="A44" s="118" t="s">
        <v>567</v>
      </c>
      <c r="B44" s="423" t="str">
        <f>IF(1!E103&gt;0,1!E103," ")</f>
        <v>ATAIDE DONIZETE STORTI</v>
      </c>
      <c r="C44" s="423"/>
      <c r="D44" s="423"/>
      <c r="E44" s="424" t="str">
        <f>IF(1!Q103&gt;0,1!Q103," ")</f>
        <v>685.912.416-49</v>
      </c>
      <c r="F44" s="425"/>
      <c r="G44" s="55"/>
    </row>
  </sheetData>
  <sheetProtection password="CF62" sheet="1" objects="1" scenarios="1"/>
  <mergeCells count="22">
    <mergeCell ref="B43:D43"/>
    <mergeCell ref="E43:F43"/>
    <mergeCell ref="B44:D44"/>
    <mergeCell ref="E44:F44"/>
    <mergeCell ref="A1:G1"/>
    <mergeCell ref="A2:G2"/>
    <mergeCell ref="A3:G3"/>
    <mergeCell ref="E6:F6"/>
    <mergeCell ref="F8:G8"/>
    <mergeCell ref="B41:D41"/>
    <mergeCell ref="E41:F41"/>
    <mergeCell ref="B42:D42"/>
    <mergeCell ref="E42:F42"/>
    <mergeCell ref="B12:G12"/>
    <mergeCell ref="B15:G15"/>
    <mergeCell ref="B18:G18"/>
    <mergeCell ref="B21:G21"/>
    <mergeCell ref="B24:G24"/>
    <mergeCell ref="B27:G27"/>
    <mergeCell ref="B30:G30"/>
    <mergeCell ref="B33:G33"/>
    <mergeCell ref="B36:G36"/>
  </mergeCells>
  <conditionalFormatting sqref="G38">
    <cfRule type="cellIs" priority="1" dxfId="3" operator="equal" stopIfTrue="1">
      <formula>0</formula>
    </cfRule>
  </conditionalFormatting>
  <conditionalFormatting sqref="G5">
    <cfRule type="cellIs" priority="2" dxfId="0" operator="equal" stopIfTrue="1">
      <formula>"Não Enviar"</formula>
    </cfRule>
  </conditionalFormatting>
  <printOptions/>
  <pageMargins left="0.3937007874015748" right="0.3937007874015748" top="0.7874015748031497" bottom="0.1968503937007874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4"/>
  <sheetViews>
    <sheetView showGridLines="0" workbookViewId="0" topLeftCell="B1">
      <selection activeCell="G17" sqref="G17"/>
    </sheetView>
  </sheetViews>
  <sheetFormatPr defaultColWidth="9.140625" defaultRowHeight="12.75"/>
  <cols>
    <col min="1" max="1" width="24.28125" style="0" customWidth="1"/>
    <col min="2" max="2" width="39.8515625" style="0" customWidth="1"/>
    <col min="3" max="3" width="13.00390625" style="0" customWidth="1"/>
    <col min="4" max="4" width="12.57421875" style="0" customWidth="1"/>
    <col min="5" max="5" width="12.8515625" style="0" customWidth="1"/>
    <col min="6" max="6" width="13.57421875" style="0" customWidth="1"/>
    <col min="7" max="7" width="14.140625" style="0" customWidth="1"/>
  </cols>
  <sheetData>
    <row r="1" spans="1:7" ht="12.75">
      <c r="A1" s="370" t="str">
        <f>"                                                                     TRIBUNAL DE CONTAS DO ESTADO DE MINAS GERAIS                                                                  "&amp;Dados!AC7</f>
        <v>                                                                     TRIBUNAL DE CONTAS DO ESTADO DE MINAS GERAIS                                                                  V-1.5</v>
      </c>
      <c r="B1" s="370"/>
      <c r="C1" s="370"/>
      <c r="D1" s="370"/>
      <c r="E1" s="370"/>
      <c r="F1" s="370"/>
      <c r="G1" s="370"/>
    </row>
    <row r="2" spans="1:7" ht="12.75">
      <c r="A2" s="371" t="s">
        <v>2755</v>
      </c>
      <c r="B2" s="371"/>
      <c r="C2" s="371"/>
      <c r="D2" s="371"/>
      <c r="E2" s="371"/>
      <c r="F2" s="371"/>
      <c r="G2" s="371"/>
    </row>
    <row r="3" spans="1:7" ht="12.75">
      <c r="A3" s="372" t="s">
        <v>627</v>
      </c>
      <c r="B3" s="372"/>
      <c r="C3" s="372"/>
      <c r="D3" s="372"/>
      <c r="E3" s="372"/>
      <c r="F3" s="372"/>
      <c r="G3" s="372"/>
    </row>
    <row r="4" spans="1:7" ht="6.75" customHeight="1">
      <c r="A4" s="1"/>
      <c r="B4" s="1"/>
      <c r="C4" s="1"/>
      <c r="D4" s="1"/>
      <c r="E4" s="1"/>
      <c r="F4" s="12"/>
      <c r="G4" s="12"/>
    </row>
    <row r="5" spans="1:7" ht="12.75">
      <c r="A5" s="54" t="s">
        <v>570</v>
      </c>
      <c r="B5" s="59" t="str">
        <f>IF(1!D5&gt;0,1!D5," ")</f>
        <v>Cachoeira Dourada</v>
      </c>
      <c r="C5" s="1"/>
      <c r="D5" s="1"/>
      <c r="E5" s="1"/>
      <c r="F5" s="31" t="s">
        <v>561</v>
      </c>
      <c r="G5" s="58" t="str">
        <f>1!U5</f>
        <v>31/12/01</v>
      </c>
    </row>
    <row r="6" spans="1:7" ht="12.75">
      <c r="A6" s="54" t="s">
        <v>628</v>
      </c>
      <c r="B6" s="1" t="str">
        <f>1!E6</f>
        <v>PODER LEGISLATIVO</v>
      </c>
      <c r="C6" s="1"/>
      <c r="D6" s="1"/>
      <c r="E6" s="403" t="s">
        <v>2757</v>
      </c>
      <c r="F6" s="403"/>
      <c r="G6" s="1" t="str">
        <f>1!U6</f>
        <v>2º Semestre</v>
      </c>
    </row>
    <row r="7" spans="1:7" s="1" customFormat="1" ht="12.75">
      <c r="A7" s="13"/>
      <c r="F7" s="68" t="s">
        <v>2770</v>
      </c>
      <c r="G7" s="1" t="str">
        <f>2!I8</f>
        <v>AGO/01</v>
      </c>
    </row>
    <row r="8" spans="1:7" ht="12.75">
      <c r="A8" s="15"/>
      <c r="B8" s="2"/>
      <c r="C8" s="2"/>
      <c r="D8" s="2"/>
      <c r="E8" s="2"/>
      <c r="F8" s="421" t="s">
        <v>2771</v>
      </c>
      <c r="G8" s="421"/>
    </row>
    <row r="9" spans="1:7" ht="33" customHeight="1">
      <c r="A9" s="45" t="s">
        <v>3355</v>
      </c>
      <c r="B9" s="17" t="s">
        <v>629</v>
      </c>
      <c r="C9" s="17" t="s">
        <v>630</v>
      </c>
      <c r="D9" s="17" t="s">
        <v>631</v>
      </c>
      <c r="E9" s="17" t="s">
        <v>3356</v>
      </c>
      <c r="F9" s="17" t="s">
        <v>3357</v>
      </c>
      <c r="G9" s="17" t="s">
        <v>632</v>
      </c>
    </row>
    <row r="10" spans="1:7" s="107" customFormat="1" ht="3" customHeight="1">
      <c r="A10" s="186"/>
      <c r="B10" s="187"/>
      <c r="C10" s="185"/>
      <c r="D10" s="182"/>
      <c r="E10" s="182"/>
      <c r="F10" s="185"/>
      <c r="G10" s="181"/>
    </row>
    <row r="11" spans="1:7" ht="15" customHeight="1">
      <c r="A11" s="60"/>
      <c r="B11" s="84" t="s">
        <v>2219</v>
      </c>
      <c r="C11" s="102" t="str">
        <f>IF(A11&gt;0,$G$7," ")</f>
        <v> </v>
      </c>
      <c r="D11" s="105" t="s">
        <v>2220</v>
      </c>
      <c r="E11" s="105" t="s">
        <v>59</v>
      </c>
      <c r="F11" s="85">
        <v>37133</v>
      </c>
      <c r="G11" s="86">
        <v>666</v>
      </c>
    </row>
    <row r="12" spans="1:7" ht="15" customHeight="1">
      <c r="A12" s="188" t="s">
        <v>3358</v>
      </c>
      <c r="B12" s="418" t="s">
        <v>2222</v>
      </c>
      <c r="C12" s="419"/>
      <c r="D12" s="419"/>
      <c r="E12" s="419"/>
      <c r="F12" s="419"/>
      <c r="G12" s="420"/>
    </row>
    <row r="13" spans="1:7" s="107" customFormat="1" ht="3" customHeight="1">
      <c r="A13" s="186"/>
      <c r="B13" s="187"/>
      <c r="C13" s="185"/>
      <c r="D13" s="182"/>
      <c r="E13" s="182"/>
      <c r="F13" s="185"/>
      <c r="G13" s="181"/>
    </row>
    <row r="14" spans="1:7" ht="15" customHeight="1">
      <c r="A14" s="60"/>
      <c r="B14" s="84" t="s">
        <v>2223</v>
      </c>
      <c r="C14" s="102" t="str">
        <f>IF(A14&gt;0,$G$7," ")</f>
        <v> </v>
      </c>
      <c r="D14" s="105" t="s">
        <v>2224</v>
      </c>
      <c r="E14" s="105" t="s">
        <v>60</v>
      </c>
      <c r="F14" s="85">
        <v>37137</v>
      </c>
      <c r="G14" s="86">
        <v>600</v>
      </c>
    </row>
    <row r="15" spans="1:7" ht="15" customHeight="1">
      <c r="A15" s="188" t="s">
        <v>3358</v>
      </c>
      <c r="B15" s="418" t="s">
        <v>2226</v>
      </c>
      <c r="C15" s="419"/>
      <c r="D15" s="419"/>
      <c r="E15" s="419"/>
      <c r="F15" s="419"/>
      <c r="G15" s="420"/>
    </row>
    <row r="16" spans="1:7" s="107" customFormat="1" ht="3" customHeight="1">
      <c r="A16" s="186"/>
      <c r="B16" s="187"/>
      <c r="C16" s="185"/>
      <c r="D16" s="182"/>
      <c r="E16" s="182"/>
      <c r="F16" s="185"/>
      <c r="G16" s="181"/>
    </row>
    <row r="17" spans="1:7" ht="15" customHeight="1">
      <c r="A17" s="60"/>
      <c r="B17" s="84" t="s">
        <v>4</v>
      </c>
      <c r="C17" s="102" t="str">
        <f>IF(A17&gt;0,$G$7," ")</f>
        <v> </v>
      </c>
      <c r="D17" s="105" t="s">
        <v>36</v>
      </c>
      <c r="E17" s="105" t="s">
        <v>61</v>
      </c>
      <c r="F17" s="85">
        <v>37133</v>
      </c>
      <c r="G17" s="86">
        <v>310</v>
      </c>
    </row>
    <row r="18" spans="1:7" ht="15" customHeight="1">
      <c r="A18" s="188" t="s">
        <v>3358</v>
      </c>
      <c r="B18" s="418" t="s">
        <v>0</v>
      </c>
      <c r="C18" s="419"/>
      <c r="D18" s="419"/>
      <c r="E18" s="419"/>
      <c r="F18" s="419"/>
      <c r="G18" s="420"/>
    </row>
    <row r="19" spans="1:7" s="107" customFormat="1" ht="3" customHeight="1">
      <c r="A19" s="186"/>
      <c r="B19" s="187"/>
      <c r="C19" s="185"/>
      <c r="D19" s="182"/>
      <c r="E19" s="182"/>
      <c r="F19" s="185"/>
      <c r="G19" s="181"/>
    </row>
    <row r="20" spans="1:7" ht="15" customHeight="1">
      <c r="A20" s="60"/>
      <c r="B20" s="84" t="s">
        <v>27</v>
      </c>
      <c r="C20" s="102" t="str">
        <f>IF(A20&gt;0,$G$7," ")</f>
        <v> </v>
      </c>
      <c r="D20" s="105" t="s">
        <v>38</v>
      </c>
      <c r="E20" s="105" t="s">
        <v>62</v>
      </c>
      <c r="F20" s="85">
        <v>37133</v>
      </c>
      <c r="G20" s="86">
        <v>310</v>
      </c>
    </row>
    <row r="21" spans="1:7" ht="15" customHeight="1">
      <c r="A21" s="188" t="s">
        <v>3358</v>
      </c>
      <c r="B21" s="418" t="s">
        <v>0</v>
      </c>
      <c r="C21" s="419"/>
      <c r="D21" s="419"/>
      <c r="E21" s="419"/>
      <c r="F21" s="419"/>
      <c r="G21" s="420"/>
    </row>
    <row r="22" spans="1:7" s="107" customFormat="1" ht="3" customHeight="1">
      <c r="A22" s="186"/>
      <c r="B22" s="187"/>
      <c r="C22" s="185"/>
      <c r="D22" s="182"/>
      <c r="E22" s="182"/>
      <c r="F22" s="185"/>
      <c r="G22" s="181"/>
    </row>
    <row r="23" spans="1:7" ht="15" customHeight="1">
      <c r="A23" s="60"/>
      <c r="B23" s="84" t="s">
        <v>28</v>
      </c>
      <c r="C23" s="102" t="str">
        <f>IF(A23&gt;0,$G$7," ")</f>
        <v> </v>
      </c>
      <c r="D23" s="105" t="s">
        <v>40</v>
      </c>
      <c r="E23" s="105" t="s">
        <v>63</v>
      </c>
      <c r="F23" s="85">
        <v>37133</v>
      </c>
      <c r="G23" s="86">
        <v>258</v>
      </c>
    </row>
    <row r="24" spans="1:7" ht="15" customHeight="1">
      <c r="A24" s="188" t="s">
        <v>3358</v>
      </c>
      <c r="B24" s="418" t="s">
        <v>7</v>
      </c>
      <c r="C24" s="419"/>
      <c r="D24" s="419"/>
      <c r="E24" s="419"/>
      <c r="F24" s="419"/>
      <c r="G24" s="420"/>
    </row>
    <row r="25" spans="1:7" s="107" customFormat="1" ht="3" customHeight="1">
      <c r="A25" s="186"/>
      <c r="B25" s="187"/>
      <c r="C25" s="185"/>
      <c r="D25" s="182"/>
      <c r="E25" s="182"/>
      <c r="F25" s="185"/>
      <c r="G25" s="181"/>
    </row>
    <row r="26" spans="1:7" ht="15" customHeight="1">
      <c r="A26" s="60"/>
      <c r="B26" s="84" t="s">
        <v>29</v>
      </c>
      <c r="C26" s="102" t="str">
        <f>IF(A26&gt;0,$G$7," ")</f>
        <v> </v>
      </c>
      <c r="D26" s="105" t="s">
        <v>42</v>
      </c>
      <c r="E26" s="105" t="s">
        <v>64</v>
      </c>
      <c r="F26" s="85">
        <v>37133</v>
      </c>
      <c r="G26" s="86">
        <v>269</v>
      </c>
    </row>
    <row r="27" spans="1:7" ht="15" customHeight="1">
      <c r="A27" s="188" t="s">
        <v>3358</v>
      </c>
      <c r="B27" s="418" t="s">
        <v>30</v>
      </c>
      <c r="C27" s="419"/>
      <c r="D27" s="419"/>
      <c r="E27" s="419"/>
      <c r="F27" s="419"/>
      <c r="G27" s="420"/>
    </row>
    <row r="28" spans="1:7" s="107" customFormat="1" ht="3" customHeight="1">
      <c r="A28" s="186"/>
      <c r="B28" s="187"/>
      <c r="C28" s="185"/>
      <c r="D28" s="182"/>
      <c r="E28" s="182"/>
      <c r="F28" s="185"/>
      <c r="G28" s="181"/>
    </row>
    <row r="29" spans="1:7" ht="15" customHeight="1">
      <c r="A29" s="60"/>
      <c r="B29" s="84" t="s">
        <v>31</v>
      </c>
      <c r="C29" s="102" t="str">
        <f>IF(A29&gt;0,$G$7," ")</f>
        <v> </v>
      </c>
      <c r="D29" s="105" t="s">
        <v>44</v>
      </c>
      <c r="E29" s="105" t="s">
        <v>65</v>
      </c>
      <c r="F29" s="85">
        <v>37133</v>
      </c>
      <c r="G29" s="86">
        <v>269</v>
      </c>
    </row>
    <row r="30" spans="1:7" ht="15" customHeight="1">
      <c r="A30" s="188" t="s">
        <v>3358</v>
      </c>
      <c r="B30" s="418" t="s">
        <v>30</v>
      </c>
      <c r="C30" s="419"/>
      <c r="D30" s="419"/>
      <c r="E30" s="419"/>
      <c r="F30" s="419"/>
      <c r="G30" s="420"/>
    </row>
    <row r="31" spans="1:7" s="107" customFormat="1" ht="3" customHeight="1">
      <c r="A31" s="186"/>
      <c r="B31" s="187"/>
      <c r="C31" s="185"/>
      <c r="D31" s="182"/>
      <c r="E31" s="182"/>
      <c r="F31" s="185"/>
      <c r="G31" s="181"/>
    </row>
    <row r="32" spans="1:7" ht="15" customHeight="1">
      <c r="A32" s="60"/>
      <c r="B32" s="84" t="s">
        <v>32</v>
      </c>
      <c r="C32" s="102" t="str">
        <f>IF(A32&gt;0,$G$7," ")</f>
        <v> </v>
      </c>
      <c r="D32" s="105" t="s">
        <v>46</v>
      </c>
      <c r="E32" s="105" t="s">
        <v>66</v>
      </c>
      <c r="F32" s="85">
        <v>37133</v>
      </c>
      <c r="G32" s="86">
        <v>269</v>
      </c>
    </row>
    <row r="33" spans="1:7" ht="15" customHeight="1">
      <c r="A33" s="188" t="s">
        <v>3358</v>
      </c>
      <c r="B33" s="418" t="s">
        <v>30</v>
      </c>
      <c r="C33" s="419"/>
      <c r="D33" s="419"/>
      <c r="E33" s="419"/>
      <c r="F33" s="419"/>
      <c r="G33" s="420"/>
    </row>
    <row r="34" spans="1:7" s="107" customFormat="1" ht="3" customHeight="1">
      <c r="A34" s="186"/>
      <c r="B34" s="187"/>
      <c r="C34" s="185"/>
      <c r="D34" s="182"/>
      <c r="E34" s="182"/>
      <c r="F34" s="185"/>
      <c r="G34" s="181"/>
    </row>
    <row r="35" spans="1:7" ht="15" customHeight="1">
      <c r="A35" s="60"/>
      <c r="B35" s="84" t="s">
        <v>33</v>
      </c>
      <c r="C35" s="102" t="str">
        <f>IF(A35&gt;0,$G$7," ")</f>
        <v> </v>
      </c>
      <c r="D35" s="105" t="s">
        <v>48</v>
      </c>
      <c r="E35" s="105" t="s">
        <v>67</v>
      </c>
      <c r="F35" s="85">
        <v>37133</v>
      </c>
      <c r="G35" s="86">
        <v>269</v>
      </c>
    </row>
    <row r="36" spans="1:7" ht="15" customHeight="1">
      <c r="A36" s="188" t="s">
        <v>3358</v>
      </c>
      <c r="B36" s="418" t="s">
        <v>30</v>
      </c>
      <c r="C36" s="419"/>
      <c r="D36" s="419"/>
      <c r="E36" s="419"/>
      <c r="F36" s="419"/>
      <c r="G36" s="420"/>
    </row>
    <row r="37" spans="1:7" s="107" customFormat="1" ht="3" customHeight="1">
      <c r="A37" s="186"/>
      <c r="B37" s="187"/>
      <c r="C37" s="185"/>
      <c r="D37" s="182"/>
      <c r="E37" s="182"/>
      <c r="F37" s="185"/>
      <c r="G37" s="181"/>
    </row>
    <row r="38" spans="1:7" s="22" customFormat="1" ht="18.75" customHeight="1">
      <c r="A38" s="47" t="s">
        <v>568</v>
      </c>
      <c r="B38" s="61"/>
      <c r="C38" s="62"/>
      <c r="D38" s="62"/>
      <c r="E38" s="62"/>
      <c r="F38" s="63"/>
      <c r="G38" s="83">
        <f>SUM(G11:G36)</f>
        <v>3220</v>
      </c>
    </row>
    <row r="39" spans="1:7" ht="7.5" customHeight="1">
      <c r="A39" s="12"/>
      <c r="B39" s="1"/>
      <c r="C39" s="1"/>
      <c r="D39" s="1"/>
      <c r="E39" s="1"/>
      <c r="F39" s="1"/>
      <c r="G39" s="1"/>
    </row>
    <row r="40" spans="1:7" ht="12.75" customHeight="1">
      <c r="A40" s="16"/>
      <c r="B40" s="1"/>
      <c r="C40" s="1"/>
      <c r="D40" s="1"/>
      <c r="E40" s="1"/>
      <c r="F40" s="1"/>
      <c r="G40" s="1"/>
    </row>
    <row r="41" spans="1:7" ht="12.75">
      <c r="A41" s="55"/>
      <c r="B41" s="422" t="s">
        <v>2776</v>
      </c>
      <c r="C41" s="422"/>
      <c r="D41" s="422"/>
      <c r="E41" s="380" t="s">
        <v>2777</v>
      </c>
      <c r="F41" s="382"/>
      <c r="G41" s="117" t="s">
        <v>2778</v>
      </c>
    </row>
    <row r="42" spans="1:7" ht="12.75">
      <c r="A42" s="118" t="s">
        <v>2780</v>
      </c>
      <c r="B42" s="423" t="str">
        <f>IF(1!E101&gt;0,1!E101," ")</f>
        <v>AILTON CICERO DOS SANTOS</v>
      </c>
      <c r="C42" s="423"/>
      <c r="D42" s="423"/>
      <c r="E42" s="424" t="str">
        <f>IF(1!Q101&gt;0,1!Q101," ")</f>
        <v>481.848.376-15.</v>
      </c>
      <c r="F42" s="425"/>
      <c r="G42" s="55"/>
    </row>
    <row r="43" spans="1:10" ht="12.75">
      <c r="A43" s="118" t="s">
        <v>566</v>
      </c>
      <c r="B43" s="423" t="str">
        <f>IF(1!E102&gt;0,1!E102," ")</f>
        <v>ELIVELTON CESAR DE OLIVEIRA SILVA</v>
      </c>
      <c r="C43" s="423"/>
      <c r="D43" s="423"/>
      <c r="E43" s="424" t="str">
        <f>IF(1!Q102&gt;0,1!Q102," ")</f>
        <v>957.683.436-87</v>
      </c>
      <c r="F43" s="425"/>
      <c r="G43" s="119" t="str">
        <f>IF(1!U102&gt;0,1!U102," ")</f>
        <v>MG-071535/0-4</v>
      </c>
      <c r="H43" s="120"/>
      <c r="I43" s="120"/>
      <c r="J43" s="120"/>
    </row>
    <row r="44" spans="1:7" ht="12.75">
      <c r="A44" s="118" t="s">
        <v>567</v>
      </c>
      <c r="B44" s="423" t="str">
        <f>IF(1!E103&gt;0,1!E103," ")</f>
        <v>ATAIDE DONIZETE STORTI</v>
      </c>
      <c r="C44" s="423"/>
      <c r="D44" s="423"/>
      <c r="E44" s="424" t="str">
        <f>IF(1!Q103&gt;0,1!Q103," ")</f>
        <v>685.912.416-49</v>
      </c>
      <c r="F44" s="425"/>
      <c r="G44" s="55"/>
    </row>
  </sheetData>
  <sheetProtection password="CF62" sheet="1" objects="1" scenarios="1"/>
  <mergeCells count="22">
    <mergeCell ref="B43:D43"/>
    <mergeCell ref="E43:F43"/>
    <mergeCell ref="B44:D44"/>
    <mergeCell ref="E44:F44"/>
    <mergeCell ref="A1:G1"/>
    <mergeCell ref="A2:G2"/>
    <mergeCell ref="A3:G3"/>
    <mergeCell ref="E6:F6"/>
    <mergeCell ref="F8:G8"/>
    <mergeCell ref="B41:D41"/>
    <mergeCell ref="E41:F41"/>
    <mergeCell ref="B42:D42"/>
    <mergeCell ref="E42:F42"/>
    <mergeCell ref="B12:G12"/>
    <mergeCell ref="B15:G15"/>
    <mergeCell ref="B18:G18"/>
    <mergeCell ref="B21:G21"/>
    <mergeCell ref="B24:G24"/>
    <mergeCell ref="B27:G27"/>
    <mergeCell ref="B30:G30"/>
    <mergeCell ref="B33:G33"/>
    <mergeCell ref="B36:G36"/>
  </mergeCells>
  <conditionalFormatting sqref="G38">
    <cfRule type="cellIs" priority="1" dxfId="3" operator="equal" stopIfTrue="1">
      <formula>0</formula>
    </cfRule>
  </conditionalFormatting>
  <conditionalFormatting sqref="G5">
    <cfRule type="cellIs" priority="2" dxfId="0" operator="equal" stopIfTrue="1">
      <formula>"Não Enviar"</formula>
    </cfRule>
  </conditionalFormatting>
  <printOptions/>
  <pageMargins left="0.3937007874015748" right="0.3937007874015748" top="0.7874015748031497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4"/>
  <sheetViews>
    <sheetView showGridLines="0" workbookViewId="0" topLeftCell="B1">
      <selection activeCell="G17" sqref="G17"/>
    </sheetView>
  </sheetViews>
  <sheetFormatPr defaultColWidth="9.140625" defaultRowHeight="12.75"/>
  <cols>
    <col min="1" max="1" width="24.28125" style="0" customWidth="1"/>
    <col min="2" max="2" width="39.8515625" style="0" customWidth="1"/>
    <col min="3" max="3" width="13.00390625" style="0" customWidth="1"/>
    <col min="4" max="4" width="12.57421875" style="0" customWidth="1"/>
    <col min="5" max="5" width="12.8515625" style="0" customWidth="1"/>
    <col min="6" max="6" width="13.57421875" style="0" customWidth="1"/>
    <col min="7" max="7" width="14.140625" style="0" customWidth="1"/>
  </cols>
  <sheetData>
    <row r="1" spans="1:7" ht="12.75">
      <c r="A1" s="370" t="str">
        <f>"                                                                     TRIBUNAL DE CONTAS DO ESTADO DE MINAS GERAIS                                                                  "&amp;Dados!AC7</f>
        <v>                                                                     TRIBUNAL DE CONTAS DO ESTADO DE MINAS GERAIS                                                                  V-1.5</v>
      </c>
      <c r="B1" s="370"/>
      <c r="C1" s="370"/>
      <c r="D1" s="370"/>
      <c r="E1" s="370"/>
      <c r="F1" s="370"/>
      <c r="G1" s="370"/>
    </row>
    <row r="2" spans="1:7" ht="12.75">
      <c r="A2" s="371" t="s">
        <v>2755</v>
      </c>
      <c r="B2" s="371"/>
      <c r="C2" s="371"/>
      <c r="D2" s="371"/>
      <c r="E2" s="371"/>
      <c r="F2" s="371"/>
      <c r="G2" s="371"/>
    </row>
    <row r="3" spans="1:7" ht="12.75">
      <c r="A3" s="372" t="s">
        <v>627</v>
      </c>
      <c r="B3" s="372"/>
      <c r="C3" s="372"/>
      <c r="D3" s="372"/>
      <c r="E3" s="372"/>
      <c r="F3" s="372"/>
      <c r="G3" s="372"/>
    </row>
    <row r="4" spans="1:7" ht="7.5" customHeight="1">
      <c r="A4" s="1"/>
      <c r="B4" s="1"/>
      <c r="C4" s="1"/>
      <c r="D4" s="1"/>
      <c r="E4" s="1"/>
      <c r="F4" s="12"/>
      <c r="G4" s="12"/>
    </row>
    <row r="5" spans="1:7" ht="12.75">
      <c r="A5" s="54" t="s">
        <v>570</v>
      </c>
      <c r="B5" s="59" t="str">
        <f>IF(1!D5&gt;0,1!D5," ")</f>
        <v>Cachoeira Dourada</v>
      </c>
      <c r="C5" s="1"/>
      <c r="D5" s="1"/>
      <c r="E5" s="1"/>
      <c r="F5" s="31" t="s">
        <v>561</v>
      </c>
      <c r="G5" s="58" t="str">
        <f>1!U5</f>
        <v>31/12/01</v>
      </c>
    </row>
    <row r="6" spans="1:7" ht="12.75">
      <c r="A6" s="54" t="s">
        <v>628</v>
      </c>
      <c r="B6" s="1" t="str">
        <f>1!E6</f>
        <v>PODER LEGISLATIVO</v>
      </c>
      <c r="C6" s="1"/>
      <c r="D6" s="1"/>
      <c r="E6" s="403" t="s">
        <v>2757</v>
      </c>
      <c r="F6" s="403"/>
      <c r="G6" s="1" t="str">
        <f>1!U6</f>
        <v>2º Semestre</v>
      </c>
    </row>
    <row r="7" spans="1:7" s="1" customFormat="1" ht="12.75">
      <c r="A7" s="13"/>
      <c r="F7" s="68" t="s">
        <v>2770</v>
      </c>
      <c r="G7" s="1" t="str">
        <f>2!J8</f>
        <v>SET/01</v>
      </c>
    </row>
    <row r="8" spans="1:7" ht="12.75">
      <c r="A8" s="15"/>
      <c r="B8" s="2"/>
      <c r="C8" s="2"/>
      <c r="D8" s="2"/>
      <c r="E8" s="2"/>
      <c r="F8" s="421" t="s">
        <v>2771</v>
      </c>
      <c r="G8" s="421"/>
    </row>
    <row r="9" spans="1:7" ht="33" customHeight="1">
      <c r="A9" s="45" t="s">
        <v>3355</v>
      </c>
      <c r="B9" s="17" t="s">
        <v>629</v>
      </c>
      <c r="C9" s="17" t="s">
        <v>630</v>
      </c>
      <c r="D9" s="17" t="s">
        <v>631</v>
      </c>
      <c r="E9" s="17" t="s">
        <v>3356</v>
      </c>
      <c r="F9" s="17" t="s">
        <v>3357</v>
      </c>
      <c r="G9" s="17" t="s">
        <v>632</v>
      </c>
    </row>
    <row r="10" spans="1:7" s="107" customFormat="1" ht="3" customHeight="1">
      <c r="A10" s="186"/>
      <c r="B10" s="187"/>
      <c r="C10" s="185"/>
      <c r="D10" s="182"/>
      <c r="E10" s="182"/>
      <c r="F10" s="185"/>
      <c r="G10" s="181"/>
    </row>
    <row r="11" spans="1:7" ht="15" customHeight="1">
      <c r="A11" s="60"/>
      <c r="B11" s="84" t="s">
        <v>2219</v>
      </c>
      <c r="C11" s="102" t="str">
        <f>IF(A11&gt;0,$G$7," ")</f>
        <v> </v>
      </c>
      <c r="D11" s="105" t="s">
        <v>2220</v>
      </c>
      <c r="E11" s="105" t="s">
        <v>68</v>
      </c>
      <c r="F11" s="85">
        <v>37162</v>
      </c>
      <c r="G11" s="86">
        <v>666</v>
      </c>
    </row>
    <row r="12" spans="1:7" ht="15" customHeight="1">
      <c r="A12" s="188" t="s">
        <v>3358</v>
      </c>
      <c r="B12" s="418" t="s">
        <v>2222</v>
      </c>
      <c r="C12" s="419"/>
      <c r="D12" s="419"/>
      <c r="E12" s="419"/>
      <c r="F12" s="419"/>
      <c r="G12" s="420"/>
    </row>
    <row r="13" spans="1:7" s="107" customFormat="1" ht="3" customHeight="1">
      <c r="A13" s="186"/>
      <c r="B13" s="187"/>
      <c r="C13" s="185"/>
      <c r="D13" s="182"/>
      <c r="E13" s="182"/>
      <c r="F13" s="185"/>
      <c r="G13" s="181"/>
    </row>
    <row r="14" spans="1:7" ht="15" customHeight="1">
      <c r="A14" s="60"/>
      <c r="B14" s="84" t="s">
        <v>2223</v>
      </c>
      <c r="C14" s="102" t="str">
        <f>IF(A14&gt;0,$G$7," ")</f>
        <v> </v>
      </c>
      <c r="D14" s="105" t="s">
        <v>2224</v>
      </c>
      <c r="E14" s="105" t="s">
        <v>69</v>
      </c>
      <c r="F14" s="85">
        <v>37175</v>
      </c>
      <c r="G14" s="86">
        <v>600</v>
      </c>
    </row>
    <row r="15" spans="1:7" ht="15" customHeight="1">
      <c r="A15" s="188" t="s">
        <v>3358</v>
      </c>
      <c r="B15" s="418" t="s">
        <v>2226</v>
      </c>
      <c r="C15" s="419"/>
      <c r="D15" s="419"/>
      <c r="E15" s="419"/>
      <c r="F15" s="419"/>
      <c r="G15" s="420"/>
    </row>
    <row r="16" spans="1:7" s="107" customFormat="1" ht="3" customHeight="1">
      <c r="A16" s="186"/>
      <c r="B16" s="187"/>
      <c r="C16" s="185"/>
      <c r="D16" s="182"/>
      <c r="E16" s="182"/>
      <c r="F16" s="185"/>
      <c r="G16" s="181"/>
    </row>
    <row r="17" spans="1:7" ht="15" customHeight="1">
      <c r="A17" s="60"/>
      <c r="B17" s="84" t="s">
        <v>4</v>
      </c>
      <c r="C17" s="102" t="str">
        <f>IF(A17&gt;0,$G$7," ")</f>
        <v> </v>
      </c>
      <c r="D17" s="105" t="s">
        <v>36</v>
      </c>
      <c r="E17" s="105" t="s">
        <v>70</v>
      </c>
      <c r="F17" s="85">
        <v>37160</v>
      </c>
      <c r="G17" s="86">
        <v>310</v>
      </c>
    </row>
    <row r="18" spans="1:7" ht="15" customHeight="1">
      <c r="A18" s="188" t="s">
        <v>3358</v>
      </c>
      <c r="B18" s="418" t="s">
        <v>0</v>
      </c>
      <c r="C18" s="419"/>
      <c r="D18" s="419"/>
      <c r="E18" s="419"/>
      <c r="F18" s="419"/>
      <c r="G18" s="420"/>
    </row>
    <row r="19" spans="1:7" s="107" customFormat="1" ht="3" customHeight="1">
      <c r="A19" s="186"/>
      <c r="B19" s="187"/>
      <c r="C19" s="185"/>
      <c r="D19" s="182"/>
      <c r="E19" s="182"/>
      <c r="F19" s="185"/>
      <c r="G19" s="181"/>
    </row>
    <row r="20" spans="1:7" ht="15" customHeight="1">
      <c r="A20" s="60"/>
      <c r="B20" s="84" t="s">
        <v>27</v>
      </c>
      <c r="C20" s="102" t="str">
        <f>IF(A20&gt;0,$G$7," ")</f>
        <v> </v>
      </c>
      <c r="D20" s="105" t="s">
        <v>38</v>
      </c>
      <c r="E20" s="105" t="s">
        <v>71</v>
      </c>
      <c r="F20" s="85">
        <v>37160</v>
      </c>
      <c r="G20" s="86">
        <v>310</v>
      </c>
    </row>
    <row r="21" spans="1:7" ht="15" customHeight="1">
      <c r="A21" s="188" t="s">
        <v>3358</v>
      </c>
      <c r="B21" s="418" t="s">
        <v>0</v>
      </c>
      <c r="C21" s="419"/>
      <c r="D21" s="419"/>
      <c r="E21" s="419"/>
      <c r="F21" s="419"/>
      <c r="G21" s="420"/>
    </row>
    <row r="22" spans="1:7" s="107" customFormat="1" ht="3" customHeight="1">
      <c r="A22" s="186"/>
      <c r="B22" s="187"/>
      <c r="C22" s="185"/>
      <c r="D22" s="182"/>
      <c r="E22" s="182"/>
      <c r="F22" s="185"/>
      <c r="G22" s="181"/>
    </row>
    <row r="23" spans="1:7" ht="15" customHeight="1">
      <c r="A23" s="60"/>
      <c r="B23" s="84" t="s">
        <v>28</v>
      </c>
      <c r="C23" s="102" t="str">
        <f>IF(A23&gt;0,$G$7," ")</f>
        <v> </v>
      </c>
      <c r="D23" s="105" t="s">
        <v>40</v>
      </c>
      <c r="E23" s="105" t="s">
        <v>72</v>
      </c>
      <c r="F23" s="85">
        <v>37160</v>
      </c>
      <c r="G23" s="86">
        <v>258</v>
      </c>
    </row>
    <row r="24" spans="1:7" ht="15" customHeight="1">
      <c r="A24" s="188" t="s">
        <v>3358</v>
      </c>
      <c r="B24" s="418" t="s">
        <v>7</v>
      </c>
      <c r="C24" s="419"/>
      <c r="D24" s="419"/>
      <c r="E24" s="419"/>
      <c r="F24" s="419"/>
      <c r="G24" s="420"/>
    </row>
    <row r="25" spans="1:7" s="107" customFormat="1" ht="3" customHeight="1">
      <c r="A25" s="186"/>
      <c r="B25" s="187"/>
      <c r="C25" s="185"/>
      <c r="D25" s="182"/>
      <c r="E25" s="182"/>
      <c r="F25" s="185"/>
      <c r="G25" s="181"/>
    </row>
    <row r="26" spans="1:7" ht="15" customHeight="1">
      <c r="A26" s="60"/>
      <c r="B26" s="84" t="s">
        <v>29</v>
      </c>
      <c r="C26" s="102" t="str">
        <f>IF(A26&gt;0,$G$7," ")</f>
        <v> </v>
      </c>
      <c r="D26" s="105" t="s">
        <v>42</v>
      </c>
      <c r="E26" s="105" t="s">
        <v>73</v>
      </c>
      <c r="F26" s="85">
        <v>37160</v>
      </c>
      <c r="G26" s="86">
        <v>269</v>
      </c>
    </row>
    <row r="27" spans="1:7" ht="15" customHeight="1">
      <c r="A27" s="188" t="s">
        <v>3358</v>
      </c>
      <c r="B27" s="418" t="s">
        <v>30</v>
      </c>
      <c r="C27" s="419"/>
      <c r="D27" s="419"/>
      <c r="E27" s="419"/>
      <c r="F27" s="419"/>
      <c r="G27" s="420"/>
    </row>
    <row r="28" spans="1:7" s="107" customFormat="1" ht="3" customHeight="1">
      <c r="A28" s="186"/>
      <c r="B28" s="187"/>
      <c r="C28" s="185"/>
      <c r="D28" s="182"/>
      <c r="E28" s="182"/>
      <c r="F28" s="185"/>
      <c r="G28" s="181"/>
    </row>
    <row r="29" spans="1:7" ht="15" customHeight="1">
      <c r="A29" s="60"/>
      <c r="B29" s="84" t="s">
        <v>31</v>
      </c>
      <c r="C29" s="102" t="str">
        <f>IF(A29&gt;0,$G$7," ")</f>
        <v> </v>
      </c>
      <c r="D29" s="105" t="s">
        <v>44</v>
      </c>
      <c r="E29" s="105" t="s">
        <v>74</v>
      </c>
      <c r="F29" s="85">
        <v>37160</v>
      </c>
      <c r="G29" s="86">
        <v>269</v>
      </c>
    </row>
    <row r="30" spans="1:7" ht="15" customHeight="1">
      <c r="A30" s="188" t="s">
        <v>3358</v>
      </c>
      <c r="B30" s="418" t="s">
        <v>30</v>
      </c>
      <c r="C30" s="419"/>
      <c r="D30" s="419"/>
      <c r="E30" s="419"/>
      <c r="F30" s="419"/>
      <c r="G30" s="420"/>
    </row>
    <row r="31" spans="1:7" s="107" customFormat="1" ht="3" customHeight="1">
      <c r="A31" s="186"/>
      <c r="B31" s="187"/>
      <c r="C31" s="185"/>
      <c r="D31" s="182"/>
      <c r="E31" s="182"/>
      <c r="F31" s="185"/>
      <c r="G31" s="181"/>
    </row>
    <row r="32" spans="1:7" ht="15" customHeight="1">
      <c r="A32" s="60"/>
      <c r="B32" s="84" t="s">
        <v>32</v>
      </c>
      <c r="C32" s="102" t="str">
        <f>IF(A32&gt;0,$G$7," ")</f>
        <v> </v>
      </c>
      <c r="D32" s="105" t="s">
        <v>46</v>
      </c>
      <c r="E32" s="105" t="s">
        <v>75</v>
      </c>
      <c r="F32" s="85">
        <v>37160</v>
      </c>
      <c r="G32" s="86">
        <v>269</v>
      </c>
    </row>
    <row r="33" spans="1:7" ht="15" customHeight="1">
      <c r="A33" s="188" t="s">
        <v>3358</v>
      </c>
      <c r="B33" s="418" t="s">
        <v>30</v>
      </c>
      <c r="C33" s="419"/>
      <c r="D33" s="419"/>
      <c r="E33" s="419"/>
      <c r="F33" s="419"/>
      <c r="G33" s="420"/>
    </row>
    <row r="34" spans="1:7" s="107" customFormat="1" ht="3" customHeight="1">
      <c r="A34" s="186"/>
      <c r="B34" s="187"/>
      <c r="C34" s="185"/>
      <c r="D34" s="182"/>
      <c r="E34" s="182"/>
      <c r="F34" s="185"/>
      <c r="G34" s="181"/>
    </row>
    <row r="35" spans="1:7" ht="15" customHeight="1">
      <c r="A35" s="60"/>
      <c r="B35" s="84" t="s">
        <v>33</v>
      </c>
      <c r="C35" s="102" t="str">
        <f>IF(A35&gt;0,$G$7," ")</f>
        <v> </v>
      </c>
      <c r="D35" s="105" t="s">
        <v>48</v>
      </c>
      <c r="E35" s="105" t="s">
        <v>76</v>
      </c>
      <c r="F35" s="85">
        <v>37160</v>
      </c>
      <c r="G35" s="86">
        <v>269</v>
      </c>
    </row>
    <row r="36" spans="1:7" ht="15" customHeight="1">
      <c r="A36" s="188" t="s">
        <v>3358</v>
      </c>
      <c r="B36" s="418" t="s">
        <v>30</v>
      </c>
      <c r="C36" s="419"/>
      <c r="D36" s="419"/>
      <c r="E36" s="419"/>
      <c r="F36" s="419"/>
      <c r="G36" s="420"/>
    </row>
    <row r="37" spans="1:7" s="107" customFormat="1" ht="3" customHeight="1">
      <c r="A37" s="186"/>
      <c r="B37" s="187"/>
      <c r="C37" s="185"/>
      <c r="D37" s="182"/>
      <c r="E37" s="182"/>
      <c r="F37" s="185"/>
      <c r="G37" s="181"/>
    </row>
    <row r="38" spans="1:7" s="22" customFormat="1" ht="18.75" customHeight="1">
      <c r="A38" s="47" t="s">
        <v>568</v>
      </c>
      <c r="B38" s="61"/>
      <c r="C38" s="62"/>
      <c r="D38" s="62"/>
      <c r="E38" s="62"/>
      <c r="F38" s="63"/>
      <c r="G38" s="83">
        <f>SUM(G11:G36)</f>
        <v>3220</v>
      </c>
    </row>
    <row r="39" spans="1:7" ht="7.5" customHeight="1">
      <c r="A39" s="12"/>
      <c r="B39" s="1"/>
      <c r="C39" s="1"/>
      <c r="D39" s="1"/>
      <c r="E39" s="1"/>
      <c r="F39" s="1"/>
      <c r="G39" s="1"/>
    </row>
    <row r="40" spans="1:7" ht="12.75" customHeight="1">
      <c r="A40" s="16"/>
      <c r="B40" s="1"/>
      <c r="C40" s="1"/>
      <c r="D40" s="1"/>
      <c r="E40" s="1"/>
      <c r="F40" s="1"/>
      <c r="G40" s="1"/>
    </row>
    <row r="41" spans="1:7" ht="12.75">
      <c r="A41" s="55"/>
      <c r="B41" s="422" t="s">
        <v>2776</v>
      </c>
      <c r="C41" s="422"/>
      <c r="D41" s="422"/>
      <c r="E41" s="380" t="s">
        <v>2777</v>
      </c>
      <c r="F41" s="382"/>
      <c r="G41" s="117" t="s">
        <v>2778</v>
      </c>
    </row>
    <row r="42" spans="1:7" ht="12.75">
      <c r="A42" s="118" t="s">
        <v>2780</v>
      </c>
      <c r="B42" s="423" t="str">
        <f>IF(1!E101&gt;0,1!E101," ")</f>
        <v>AILTON CICERO DOS SANTOS</v>
      </c>
      <c r="C42" s="423"/>
      <c r="D42" s="423"/>
      <c r="E42" s="424" t="str">
        <f>IF(1!Q101&gt;0,1!Q101," ")</f>
        <v>481.848.376-15.</v>
      </c>
      <c r="F42" s="425"/>
      <c r="G42" s="55"/>
    </row>
    <row r="43" spans="1:10" ht="12.75">
      <c r="A43" s="118" t="s">
        <v>566</v>
      </c>
      <c r="B43" s="423" t="str">
        <f>IF(1!E102&gt;0,1!E102," ")</f>
        <v>ELIVELTON CESAR DE OLIVEIRA SILVA</v>
      </c>
      <c r="C43" s="423"/>
      <c r="D43" s="423"/>
      <c r="E43" s="424" t="str">
        <f>IF(1!Q102&gt;0,1!Q102," ")</f>
        <v>957.683.436-87</v>
      </c>
      <c r="F43" s="425"/>
      <c r="G43" s="119" t="str">
        <f>IF(1!U102&gt;0,1!U102," ")</f>
        <v>MG-071535/0-4</v>
      </c>
      <c r="H43" s="120"/>
      <c r="I43" s="120"/>
      <c r="J43" s="120"/>
    </row>
    <row r="44" spans="1:7" ht="12.75">
      <c r="A44" s="118" t="s">
        <v>567</v>
      </c>
      <c r="B44" s="423" t="str">
        <f>IF(1!E103&gt;0,1!E103," ")</f>
        <v>ATAIDE DONIZETE STORTI</v>
      </c>
      <c r="C44" s="423"/>
      <c r="D44" s="423"/>
      <c r="E44" s="424" t="str">
        <f>IF(1!Q103&gt;0,1!Q103," ")</f>
        <v>685.912.416-49</v>
      </c>
      <c r="F44" s="425"/>
      <c r="G44" s="55"/>
    </row>
  </sheetData>
  <sheetProtection password="CF62" sheet="1" objects="1" scenarios="1"/>
  <mergeCells count="22">
    <mergeCell ref="B43:D43"/>
    <mergeCell ref="E43:F43"/>
    <mergeCell ref="B44:D44"/>
    <mergeCell ref="E44:F44"/>
    <mergeCell ref="A1:G1"/>
    <mergeCell ref="A2:G2"/>
    <mergeCell ref="A3:G3"/>
    <mergeCell ref="E6:F6"/>
    <mergeCell ref="F8:G8"/>
    <mergeCell ref="B41:D41"/>
    <mergeCell ref="E41:F41"/>
    <mergeCell ref="B42:D42"/>
    <mergeCell ref="E42:F42"/>
    <mergeCell ref="B12:G12"/>
    <mergeCell ref="B15:G15"/>
    <mergeCell ref="B18:G18"/>
    <mergeCell ref="B21:G21"/>
    <mergeCell ref="B24:G24"/>
    <mergeCell ref="B27:G27"/>
    <mergeCell ref="B30:G30"/>
    <mergeCell ref="B33:G33"/>
    <mergeCell ref="B36:G36"/>
  </mergeCells>
  <conditionalFormatting sqref="G38">
    <cfRule type="cellIs" priority="1" dxfId="3" operator="equal" stopIfTrue="1">
      <formula>0</formula>
    </cfRule>
  </conditionalFormatting>
  <conditionalFormatting sqref="G5">
    <cfRule type="cellIs" priority="2" dxfId="0" operator="equal" stopIfTrue="1">
      <formula>"Não Enviar"</formula>
    </cfRule>
  </conditionalFormatting>
  <printOptions/>
  <pageMargins left="0.3937007874015748" right="0.3937007874015748" top="0.7874015748031497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4"/>
  <sheetViews>
    <sheetView showGridLines="0" workbookViewId="0" topLeftCell="C1">
      <selection activeCell="G17" sqref="G17"/>
    </sheetView>
  </sheetViews>
  <sheetFormatPr defaultColWidth="9.140625" defaultRowHeight="12.75"/>
  <cols>
    <col min="1" max="1" width="24.28125" style="0" customWidth="1"/>
    <col min="2" max="2" width="39.8515625" style="0" customWidth="1"/>
    <col min="3" max="3" width="13.00390625" style="0" customWidth="1"/>
    <col min="4" max="4" width="12.57421875" style="0" customWidth="1"/>
    <col min="5" max="5" width="12.8515625" style="0" customWidth="1"/>
    <col min="6" max="6" width="13.57421875" style="0" customWidth="1"/>
    <col min="7" max="7" width="14.140625" style="0" customWidth="1"/>
  </cols>
  <sheetData>
    <row r="1" spans="1:7" ht="12.75">
      <c r="A1" s="370" t="str">
        <f>"                                                                     TRIBUNAL DE CONTAS DO ESTADO DE MINAS GERAIS                                                                  "&amp;Dados!AC7</f>
        <v>                                                                     TRIBUNAL DE CONTAS DO ESTADO DE MINAS GERAIS                                                                  V-1.5</v>
      </c>
      <c r="B1" s="370"/>
      <c r="C1" s="370"/>
      <c r="D1" s="370"/>
      <c r="E1" s="370"/>
      <c r="F1" s="370"/>
      <c r="G1" s="370"/>
    </row>
    <row r="2" spans="1:7" ht="12.75">
      <c r="A2" s="371" t="s">
        <v>2755</v>
      </c>
      <c r="B2" s="371"/>
      <c r="C2" s="371"/>
      <c r="D2" s="371"/>
      <c r="E2" s="371"/>
      <c r="F2" s="371"/>
      <c r="G2" s="371"/>
    </row>
    <row r="3" spans="1:7" ht="12.75">
      <c r="A3" s="372" t="s">
        <v>627</v>
      </c>
      <c r="B3" s="372"/>
      <c r="C3" s="372"/>
      <c r="D3" s="372"/>
      <c r="E3" s="372"/>
      <c r="F3" s="372"/>
      <c r="G3" s="372"/>
    </row>
    <row r="4" spans="1:7" ht="7.5" customHeight="1">
      <c r="A4" s="1"/>
      <c r="B4" s="1"/>
      <c r="C4" s="1"/>
      <c r="D4" s="1"/>
      <c r="E4" s="1"/>
      <c r="F4" s="12"/>
      <c r="G4" s="12"/>
    </row>
    <row r="5" spans="1:7" ht="12.75">
      <c r="A5" s="54" t="s">
        <v>570</v>
      </c>
      <c r="B5" s="59" t="str">
        <f>IF(1!D5&gt;0,1!D5," ")</f>
        <v>Cachoeira Dourada</v>
      </c>
      <c r="C5" s="1"/>
      <c r="D5" s="1"/>
      <c r="E5" s="1"/>
      <c r="F5" s="31" t="s">
        <v>561</v>
      </c>
      <c r="G5" s="58" t="str">
        <f>1!U5</f>
        <v>31/12/01</v>
      </c>
    </row>
    <row r="6" spans="1:7" ht="12.75">
      <c r="A6" s="54" t="s">
        <v>628</v>
      </c>
      <c r="B6" s="1" t="str">
        <f>1!E6</f>
        <v>PODER LEGISLATIVO</v>
      </c>
      <c r="C6" s="1"/>
      <c r="D6" s="1"/>
      <c r="E6" s="403" t="s">
        <v>2757</v>
      </c>
      <c r="F6" s="403"/>
      <c r="G6" s="1" t="str">
        <f>1!U6</f>
        <v>2º Semestre</v>
      </c>
    </row>
    <row r="7" spans="1:7" s="1" customFormat="1" ht="12.75">
      <c r="A7" s="13"/>
      <c r="F7" s="68" t="s">
        <v>2770</v>
      </c>
      <c r="G7" s="1" t="str">
        <f>2!K8</f>
        <v>OUT/01</v>
      </c>
    </row>
    <row r="8" spans="1:7" ht="12.75">
      <c r="A8" s="15"/>
      <c r="B8" s="2"/>
      <c r="C8" s="2"/>
      <c r="D8" s="2"/>
      <c r="E8" s="2"/>
      <c r="F8" s="421" t="s">
        <v>2771</v>
      </c>
      <c r="G8" s="421"/>
    </row>
    <row r="9" spans="1:7" ht="33" customHeight="1">
      <c r="A9" s="45" t="s">
        <v>3355</v>
      </c>
      <c r="B9" s="17" t="s">
        <v>629</v>
      </c>
      <c r="C9" s="17" t="s">
        <v>630</v>
      </c>
      <c r="D9" s="17" t="s">
        <v>631</v>
      </c>
      <c r="E9" s="17" t="s">
        <v>3356</v>
      </c>
      <c r="F9" s="17" t="s">
        <v>3357</v>
      </c>
      <c r="G9" s="17" t="s">
        <v>632</v>
      </c>
    </row>
    <row r="10" spans="1:7" s="107" customFormat="1" ht="3" customHeight="1">
      <c r="A10" s="186"/>
      <c r="B10" s="187"/>
      <c r="C10" s="185"/>
      <c r="D10" s="182"/>
      <c r="E10" s="182"/>
      <c r="F10" s="185"/>
      <c r="G10" s="181"/>
    </row>
    <row r="11" spans="1:7" ht="15" customHeight="1">
      <c r="A11" s="60"/>
      <c r="B11" s="84" t="s">
        <v>2219</v>
      </c>
      <c r="C11" s="102" t="str">
        <f>IF(A11&gt;0,$G$7," ")</f>
        <v> </v>
      </c>
      <c r="D11" s="105" t="s">
        <v>2220</v>
      </c>
      <c r="E11" s="105" t="s">
        <v>77</v>
      </c>
      <c r="F11" s="85">
        <v>37200</v>
      </c>
      <c r="G11" s="86">
        <v>666</v>
      </c>
    </row>
    <row r="12" spans="1:7" ht="15" customHeight="1">
      <c r="A12" s="188" t="s">
        <v>3358</v>
      </c>
      <c r="B12" s="418" t="s">
        <v>2222</v>
      </c>
      <c r="C12" s="419"/>
      <c r="D12" s="419"/>
      <c r="E12" s="419"/>
      <c r="F12" s="419"/>
      <c r="G12" s="420"/>
    </row>
    <row r="13" spans="1:7" s="107" customFormat="1" ht="3" customHeight="1">
      <c r="A13" s="186"/>
      <c r="B13" s="187"/>
      <c r="C13" s="185"/>
      <c r="D13" s="182"/>
      <c r="E13" s="182"/>
      <c r="F13" s="185"/>
      <c r="G13" s="181"/>
    </row>
    <row r="14" spans="1:7" ht="15" customHeight="1">
      <c r="A14" s="60"/>
      <c r="B14" s="84" t="s">
        <v>2223</v>
      </c>
      <c r="C14" s="102" t="str">
        <f>IF(A14&gt;0,$G$7," ")</f>
        <v> </v>
      </c>
      <c r="D14" s="105" t="s">
        <v>2224</v>
      </c>
      <c r="E14" s="105" t="s">
        <v>78</v>
      </c>
      <c r="F14" s="85">
        <v>37202</v>
      </c>
      <c r="G14" s="86">
        <v>600</v>
      </c>
    </row>
    <row r="15" spans="1:7" ht="15" customHeight="1">
      <c r="A15" s="188" t="s">
        <v>3358</v>
      </c>
      <c r="B15" s="418" t="s">
        <v>2226</v>
      </c>
      <c r="C15" s="419"/>
      <c r="D15" s="419"/>
      <c r="E15" s="419"/>
      <c r="F15" s="419"/>
      <c r="G15" s="420"/>
    </row>
    <row r="16" spans="1:7" s="107" customFormat="1" ht="3" customHeight="1">
      <c r="A16" s="186"/>
      <c r="B16" s="187"/>
      <c r="C16" s="185"/>
      <c r="D16" s="182"/>
      <c r="E16" s="182"/>
      <c r="F16" s="185"/>
      <c r="G16" s="181"/>
    </row>
    <row r="17" spans="1:7" ht="15" customHeight="1">
      <c r="A17" s="60"/>
      <c r="B17" s="84" t="s">
        <v>4</v>
      </c>
      <c r="C17" s="102" t="str">
        <f>IF(A17&gt;0,$G$7," ")</f>
        <v> </v>
      </c>
      <c r="D17" s="105" t="s">
        <v>36</v>
      </c>
      <c r="E17" s="105" t="s">
        <v>79</v>
      </c>
      <c r="F17" s="85">
        <v>37194</v>
      </c>
      <c r="G17" s="86">
        <v>310</v>
      </c>
    </row>
    <row r="18" spans="1:7" ht="15" customHeight="1">
      <c r="A18" s="188" t="s">
        <v>3358</v>
      </c>
      <c r="B18" s="418" t="s">
        <v>0</v>
      </c>
      <c r="C18" s="419"/>
      <c r="D18" s="419"/>
      <c r="E18" s="419"/>
      <c r="F18" s="419"/>
      <c r="G18" s="420"/>
    </row>
    <row r="19" spans="1:7" s="107" customFormat="1" ht="3" customHeight="1">
      <c r="A19" s="186"/>
      <c r="B19" s="187"/>
      <c r="C19" s="185"/>
      <c r="D19" s="182"/>
      <c r="E19" s="182"/>
      <c r="F19" s="185"/>
      <c r="G19" s="181"/>
    </row>
    <row r="20" spans="1:7" ht="15" customHeight="1">
      <c r="A20" s="60"/>
      <c r="B20" s="84" t="s">
        <v>27</v>
      </c>
      <c r="C20" s="102" t="str">
        <f>IF(A20&gt;0,$G$7," ")</f>
        <v> </v>
      </c>
      <c r="D20" s="105" t="s">
        <v>38</v>
      </c>
      <c r="E20" s="105" t="s">
        <v>80</v>
      </c>
      <c r="F20" s="85">
        <v>37194</v>
      </c>
      <c r="G20" s="86">
        <v>310</v>
      </c>
    </row>
    <row r="21" spans="1:7" ht="15" customHeight="1">
      <c r="A21" s="188" t="s">
        <v>3358</v>
      </c>
      <c r="B21" s="418" t="s">
        <v>0</v>
      </c>
      <c r="C21" s="419"/>
      <c r="D21" s="419"/>
      <c r="E21" s="419"/>
      <c r="F21" s="419"/>
      <c r="G21" s="420"/>
    </row>
    <row r="22" spans="1:7" s="107" customFormat="1" ht="3" customHeight="1">
      <c r="A22" s="186"/>
      <c r="B22" s="187"/>
      <c r="C22" s="185"/>
      <c r="D22" s="182"/>
      <c r="E22" s="182"/>
      <c r="F22" s="185"/>
      <c r="G22" s="181"/>
    </row>
    <row r="23" spans="1:7" ht="15" customHeight="1">
      <c r="A23" s="60"/>
      <c r="B23" s="84" t="s">
        <v>28</v>
      </c>
      <c r="C23" s="102" t="str">
        <f>IF(A23&gt;0,$G$7," ")</f>
        <v> </v>
      </c>
      <c r="D23" s="105" t="s">
        <v>40</v>
      </c>
      <c r="E23" s="105" t="s">
        <v>81</v>
      </c>
      <c r="F23" s="85">
        <v>37194</v>
      </c>
      <c r="G23" s="86">
        <v>258</v>
      </c>
    </row>
    <row r="24" spans="1:7" ht="15" customHeight="1">
      <c r="A24" s="188" t="s">
        <v>3358</v>
      </c>
      <c r="B24" s="418" t="s">
        <v>7</v>
      </c>
      <c r="C24" s="419"/>
      <c r="D24" s="419"/>
      <c r="E24" s="419"/>
      <c r="F24" s="419"/>
      <c r="G24" s="420"/>
    </row>
    <row r="25" spans="1:7" s="107" customFormat="1" ht="3" customHeight="1">
      <c r="A25" s="186"/>
      <c r="B25" s="187"/>
      <c r="C25" s="185"/>
      <c r="D25" s="182"/>
      <c r="E25" s="182"/>
      <c r="F25" s="185"/>
      <c r="G25" s="181"/>
    </row>
    <row r="26" spans="1:7" ht="15" customHeight="1">
      <c r="A26" s="60"/>
      <c r="B26" s="84" t="s">
        <v>29</v>
      </c>
      <c r="C26" s="102" t="str">
        <f>IF(A26&gt;0,$G$7," ")</f>
        <v> </v>
      </c>
      <c r="D26" s="105" t="s">
        <v>42</v>
      </c>
      <c r="E26" s="105" t="s">
        <v>82</v>
      </c>
      <c r="F26" s="85">
        <v>37194</v>
      </c>
      <c r="G26" s="86">
        <v>269</v>
      </c>
    </row>
    <row r="27" spans="1:7" ht="15" customHeight="1">
      <c r="A27" s="188" t="s">
        <v>3358</v>
      </c>
      <c r="B27" s="418" t="s">
        <v>30</v>
      </c>
      <c r="C27" s="419"/>
      <c r="D27" s="419"/>
      <c r="E27" s="419"/>
      <c r="F27" s="419"/>
      <c r="G27" s="420"/>
    </row>
    <row r="28" spans="1:7" s="107" customFormat="1" ht="3" customHeight="1">
      <c r="A28" s="186"/>
      <c r="B28" s="187"/>
      <c r="C28" s="185"/>
      <c r="D28" s="182"/>
      <c r="E28" s="182"/>
      <c r="F28" s="185"/>
      <c r="G28" s="181"/>
    </row>
    <row r="29" spans="1:7" ht="15" customHeight="1">
      <c r="A29" s="60"/>
      <c r="B29" s="84" t="s">
        <v>31</v>
      </c>
      <c r="C29" s="102" t="str">
        <f>IF(A29&gt;0,$G$7," ")</f>
        <v> </v>
      </c>
      <c r="D29" s="105" t="s">
        <v>44</v>
      </c>
      <c r="E29" s="105" t="s">
        <v>83</v>
      </c>
      <c r="F29" s="85">
        <v>37194</v>
      </c>
      <c r="G29" s="86">
        <v>269</v>
      </c>
    </row>
    <row r="30" spans="1:7" ht="15" customHeight="1">
      <c r="A30" s="188" t="s">
        <v>3358</v>
      </c>
      <c r="B30" s="418" t="s">
        <v>30</v>
      </c>
      <c r="C30" s="419"/>
      <c r="D30" s="419"/>
      <c r="E30" s="419"/>
      <c r="F30" s="419"/>
      <c r="G30" s="420"/>
    </row>
    <row r="31" spans="1:7" s="107" customFormat="1" ht="3" customHeight="1">
      <c r="A31" s="186"/>
      <c r="B31" s="187"/>
      <c r="C31" s="185"/>
      <c r="D31" s="182"/>
      <c r="E31" s="182"/>
      <c r="F31" s="185"/>
      <c r="G31" s="181"/>
    </row>
    <row r="32" spans="1:7" ht="15" customHeight="1">
      <c r="A32" s="60"/>
      <c r="B32" s="84" t="s">
        <v>32</v>
      </c>
      <c r="C32" s="102" t="str">
        <f>IF(A32&gt;0,$G$7," ")</f>
        <v> </v>
      </c>
      <c r="D32" s="105" t="s">
        <v>46</v>
      </c>
      <c r="E32" s="105" t="s">
        <v>84</v>
      </c>
      <c r="F32" s="85">
        <v>37194</v>
      </c>
      <c r="G32" s="86">
        <v>269</v>
      </c>
    </row>
    <row r="33" spans="1:7" ht="15" customHeight="1">
      <c r="A33" s="188" t="s">
        <v>3358</v>
      </c>
      <c r="B33" s="418" t="s">
        <v>30</v>
      </c>
      <c r="C33" s="419"/>
      <c r="D33" s="419"/>
      <c r="E33" s="419"/>
      <c r="F33" s="419"/>
      <c r="G33" s="420"/>
    </row>
    <row r="34" spans="1:7" s="107" customFormat="1" ht="3" customHeight="1">
      <c r="A34" s="186"/>
      <c r="B34" s="187"/>
      <c r="C34" s="185"/>
      <c r="D34" s="182"/>
      <c r="E34" s="182"/>
      <c r="F34" s="185"/>
      <c r="G34" s="181"/>
    </row>
    <row r="35" spans="1:7" ht="15" customHeight="1">
      <c r="A35" s="60"/>
      <c r="B35" s="84" t="s">
        <v>33</v>
      </c>
      <c r="C35" s="102" t="str">
        <f>IF(A35&gt;0,$G$7," ")</f>
        <v> </v>
      </c>
      <c r="D35" s="105" t="s">
        <v>48</v>
      </c>
      <c r="E35" s="105" t="s">
        <v>85</v>
      </c>
      <c r="F35" s="85">
        <v>37194</v>
      </c>
      <c r="G35" s="86">
        <v>269</v>
      </c>
    </row>
    <row r="36" spans="1:7" ht="15" customHeight="1">
      <c r="A36" s="188" t="s">
        <v>3358</v>
      </c>
      <c r="B36" s="418">
        <v>37194</v>
      </c>
      <c r="C36" s="419"/>
      <c r="D36" s="419"/>
      <c r="E36" s="419"/>
      <c r="F36" s="419"/>
      <c r="G36" s="420"/>
    </row>
    <row r="37" spans="1:7" s="107" customFormat="1" ht="3" customHeight="1">
      <c r="A37" s="186"/>
      <c r="B37" s="187"/>
      <c r="C37" s="185"/>
      <c r="D37" s="182"/>
      <c r="E37" s="182"/>
      <c r="F37" s="185"/>
      <c r="G37" s="181"/>
    </row>
    <row r="38" spans="1:7" s="22" customFormat="1" ht="18.75" customHeight="1">
      <c r="A38" s="47" t="s">
        <v>568</v>
      </c>
      <c r="B38" s="61"/>
      <c r="C38" s="62"/>
      <c r="D38" s="62"/>
      <c r="E38" s="62"/>
      <c r="F38" s="63"/>
      <c r="G38" s="83">
        <f>SUM(G11:G36)</f>
        <v>3220</v>
      </c>
    </row>
    <row r="39" spans="1:7" ht="7.5" customHeight="1">
      <c r="A39" s="12"/>
      <c r="B39" s="1"/>
      <c r="C39" s="1"/>
      <c r="D39" s="1"/>
      <c r="E39" s="1"/>
      <c r="F39" s="1"/>
      <c r="G39" s="1"/>
    </row>
    <row r="40" spans="1:7" ht="12.75" customHeight="1">
      <c r="A40" s="16"/>
      <c r="B40" s="1"/>
      <c r="C40" s="1"/>
      <c r="D40" s="1"/>
      <c r="E40" s="1"/>
      <c r="F40" s="1"/>
      <c r="G40" s="1"/>
    </row>
    <row r="41" spans="1:7" ht="12.75">
      <c r="A41" s="55"/>
      <c r="B41" s="422" t="s">
        <v>2776</v>
      </c>
      <c r="C41" s="422"/>
      <c r="D41" s="422"/>
      <c r="E41" s="380" t="s">
        <v>2777</v>
      </c>
      <c r="F41" s="382"/>
      <c r="G41" s="117" t="s">
        <v>2778</v>
      </c>
    </row>
    <row r="42" spans="1:7" ht="12.75">
      <c r="A42" s="118" t="s">
        <v>2780</v>
      </c>
      <c r="B42" s="423" t="str">
        <f>IF(1!E101&gt;0,1!E101," ")</f>
        <v>AILTON CICERO DOS SANTOS</v>
      </c>
      <c r="C42" s="423"/>
      <c r="D42" s="423"/>
      <c r="E42" s="424" t="str">
        <f>IF(1!Q101&gt;0,1!Q101," ")</f>
        <v>481.848.376-15.</v>
      </c>
      <c r="F42" s="425"/>
      <c r="G42" s="55"/>
    </row>
    <row r="43" spans="1:10" ht="12.75">
      <c r="A43" s="118" t="s">
        <v>566</v>
      </c>
      <c r="B43" s="423" t="str">
        <f>IF(1!E102&gt;0,1!E102," ")</f>
        <v>ELIVELTON CESAR DE OLIVEIRA SILVA</v>
      </c>
      <c r="C43" s="423"/>
      <c r="D43" s="423"/>
      <c r="E43" s="424" t="str">
        <f>IF(1!Q102&gt;0,1!Q102," ")</f>
        <v>957.683.436-87</v>
      </c>
      <c r="F43" s="425"/>
      <c r="G43" s="119" t="str">
        <f>IF(1!U102&gt;0,1!U102," ")</f>
        <v>MG-071535/0-4</v>
      </c>
      <c r="H43" s="120"/>
      <c r="I43" s="120"/>
      <c r="J43" s="120"/>
    </row>
    <row r="44" spans="1:7" ht="12.75">
      <c r="A44" s="118" t="s">
        <v>567</v>
      </c>
      <c r="B44" s="423" t="str">
        <f>IF(1!E103&gt;0,1!E103," ")</f>
        <v>ATAIDE DONIZETE STORTI</v>
      </c>
      <c r="C44" s="423"/>
      <c r="D44" s="423"/>
      <c r="E44" s="424" t="str">
        <f>IF(1!Q103&gt;0,1!Q103," ")</f>
        <v>685.912.416-49</v>
      </c>
      <c r="F44" s="425"/>
      <c r="G44" s="55"/>
    </row>
  </sheetData>
  <sheetProtection password="CF62" sheet="1" objects="1" scenarios="1"/>
  <mergeCells count="22">
    <mergeCell ref="B43:D43"/>
    <mergeCell ref="E43:F43"/>
    <mergeCell ref="B44:D44"/>
    <mergeCell ref="E44:F44"/>
    <mergeCell ref="A1:G1"/>
    <mergeCell ref="A2:G2"/>
    <mergeCell ref="A3:G3"/>
    <mergeCell ref="E6:F6"/>
    <mergeCell ref="F8:G8"/>
    <mergeCell ref="B41:D41"/>
    <mergeCell ref="E41:F41"/>
    <mergeCell ref="B42:D42"/>
    <mergeCell ref="E42:F42"/>
    <mergeCell ref="B12:G12"/>
    <mergeCell ref="B15:G15"/>
    <mergeCell ref="B18:G18"/>
    <mergeCell ref="B21:G21"/>
    <mergeCell ref="B24:G24"/>
    <mergeCell ref="B27:G27"/>
    <mergeCell ref="B30:G30"/>
    <mergeCell ref="B33:G33"/>
    <mergeCell ref="B36:G36"/>
  </mergeCells>
  <conditionalFormatting sqref="G38">
    <cfRule type="cellIs" priority="1" dxfId="3" operator="equal" stopIfTrue="1">
      <formula>0</formula>
    </cfRule>
  </conditionalFormatting>
  <conditionalFormatting sqref="G5">
    <cfRule type="cellIs" priority="2" dxfId="0" operator="equal" stopIfTrue="1">
      <formula>"Não Enviar"</formula>
    </cfRule>
  </conditionalFormatting>
  <printOptions/>
  <pageMargins left="0.3937007874015748" right="0.3937007874015748" top="0.7874015748031497" bottom="0.3937007874015748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4"/>
  <sheetViews>
    <sheetView showGridLines="0" workbookViewId="0" topLeftCell="B1">
      <selection activeCell="B15" sqref="B15:G15"/>
    </sheetView>
  </sheetViews>
  <sheetFormatPr defaultColWidth="9.140625" defaultRowHeight="12.75"/>
  <cols>
    <col min="1" max="1" width="24.28125" style="0" customWidth="1"/>
    <col min="2" max="2" width="39.8515625" style="0" customWidth="1"/>
    <col min="3" max="3" width="13.00390625" style="0" customWidth="1"/>
    <col min="4" max="4" width="12.57421875" style="0" customWidth="1"/>
    <col min="5" max="5" width="12.8515625" style="0" customWidth="1"/>
    <col min="6" max="6" width="13.57421875" style="0" customWidth="1"/>
    <col min="7" max="7" width="14.140625" style="0" customWidth="1"/>
  </cols>
  <sheetData>
    <row r="1" spans="1:7" ht="12.75">
      <c r="A1" s="370" t="str">
        <f>"                                                                     TRIBUNAL DE CONTAS DO ESTADO DE MINAS GERAIS                                                                  "&amp;Dados!AC7</f>
        <v>                                                                     TRIBUNAL DE CONTAS DO ESTADO DE MINAS GERAIS                                                                  V-1.5</v>
      </c>
      <c r="B1" s="370"/>
      <c r="C1" s="370"/>
      <c r="D1" s="370"/>
      <c r="E1" s="370"/>
      <c r="F1" s="370"/>
      <c r="G1" s="370"/>
    </row>
    <row r="2" spans="1:7" ht="12.75">
      <c r="A2" s="371" t="s">
        <v>2755</v>
      </c>
      <c r="B2" s="371"/>
      <c r="C2" s="371"/>
      <c r="D2" s="371"/>
      <c r="E2" s="371"/>
      <c r="F2" s="371"/>
      <c r="G2" s="371"/>
    </row>
    <row r="3" spans="1:7" ht="12.75">
      <c r="A3" s="372" t="s">
        <v>627</v>
      </c>
      <c r="B3" s="372"/>
      <c r="C3" s="372"/>
      <c r="D3" s="372"/>
      <c r="E3" s="372"/>
      <c r="F3" s="372"/>
      <c r="G3" s="372"/>
    </row>
    <row r="4" spans="1:7" ht="7.5" customHeight="1">
      <c r="A4" s="1"/>
      <c r="B4" s="1"/>
      <c r="C4" s="1"/>
      <c r="D4" s="1"/>
      <c r="E4" s="1"/>
      <c r="F4" s="12"/>
      <c r="G4" s="12"/>
    </row>
    <row r="5" spans="1:7" ht="12.75">
      <c r="A5" s="54" t="s">
        <v>570</v>
      </c>
      <c r="B5" s="59" t="str">
        <f>IF(1!D5&gt;0,1!D5," ")</f>
        <v>Cachoeira Dourada</v>
      </c>
      <c r="C5" s="1"/>
      <c r="D5" s="1"/>
      <c r="E5" s="1"/>
      <c r="F5" s="31" t="s">
        <v>561</v>
      </c>
      <c r="G5" s="58" t="str">
        <f>1!U5</f>
        <v>31/12/01</v>
      </c>
    </row>
    <row r="6" spans="1:7" ht="12.75">
      <c r="A6" s="54" t="s">
        <v>628</v>
      </c>
      <c r="B6" s="1" t="str">
        <f>1!E6</f>
        <v>PODER LEGISLATIVO</v>
      </c>
      <c r="C6" s="1"/>
      <c r="D6" s="1"/>
      <c r="E6" s="403" t="s">
        <v>2757</v>
      </c>
      <c r="F6" s="403"/>
      <c r="G6" s="1" t="str">
        <f>1!U6</f>
        <v>2º Semestre</v>
      </c>
    </row>
    <row r="7" spans="1:7" s="1" customFormat="1" ht="12.75">
      <c r="A7" s="13"/>
      <c r="F7" s="68" t="s">
        <v>2770</v>
      </c>
      <c r="G7" s="1" t="str">
        <f>2!L8</f>
        <v>NOV/01</v>
      </c>
    </row>
    <row r="8" spans="1:7" ht="12.75">
      <c r="A8" s="15"/>
      <c r="B8" s="2"/>
      <c r="C8" s="2"/>
      <c r="D8" s="2"/>
      <c r="E8" s="2"/>
      <c r="F8" s="421" t="s">
        <v>2771</v>
      </c>
      <c r="G8" s="421"/>
    </row>
    <row r="9" spans="1:7" ht="33" customHeight="1">
      <c r="A9" s="45" t="s">
        <v>3355</v>
      </c>
      <c r="B9" s="17" t="s">
        <v>629</v>
      </c>
      <c r="C9" s="17" t="s">
        <v>630</v>
      </c>
      <c r="D9" s="17" t="s">
        <v>631</v>
      </c>
      <c r="E9" s="17" t="s">
        <v>3356</v>
      </c>
      <c r="F9" s="17" t="s">
        <v>3357</v>
      </c>
      <c r="G9" s="17" t="s">
        <v>632</v>
      </c>
    </row>
    <row r="10" spans="1:7" s="107" customFormat="1" ht="3" customHeight="1">
      <c r="A10" s="186"/>
      <c r="B10" s="187"/>
      <c r="C10" s="185"/>
      <c r="D10" s="182"/>
      <c r="E10" s="182"/>
      <c r="F10" s="185"/>
      <c r="G10" s="181"/>
    </row>
    <row r="11" spans="1:7" ht="15" customHeight="1">
      <c r="A11" s="60"/>
      <c r="B11" s="84" t="s">
        <v>2219</v>
      </c>
      <c r="C11" s="102" t="str">
        <f>IF(A11&gt;0,$G$7," ")</f>
        <v> </v>
      </c>
      <c r="D11" s="105" t="s">
        <v>2220</v>
      </c>
      <c r="E11" s="105" t="s">
        <v>86</v>
      </c>
      <c r="F11" s="85">
        <v>37228</v>
      </c>
      <c r="G11" s="86">
        <v>666</v>
      </c>
    </row>
    <row r="12" spans="1:7" ht="15" customHeight="1">
      <c r="A12" s="188" t="s">
        <v>3358</v>
      </c>
      <c r="B12" s="418" t="s">
        <v>2222</v>
      </c>
      <c r="C12" s="419"/>
      <c r="D12" s="419"/>
      <c r="E12" s="419"/>
      <c r="F12" s="419"/>
      <c r="G12" s="420"/>
    </row>
    <row r="13" spans="1:7" s="107" customFormat="1" ht="3" customHeight="1">
      <c r="A13" s="186"/>
      <c r="B13" s="187"/>
      <c r="C13" s="185"/>
      <c r="D13" s="182"/>
      <c r="E13" s="182"/>
      <c r="F13" s="185"/>
      <c r="G13" s="181"/>
    </row>
    <row r="14" spans="1:7" ht="15" customHeight="1">
      <c r="A14" s="60"/>
      <c r="B14" s="84" t="s">
        <v>2223</v>
      </c>
      <c r="C14" s="102" t="str">
        <f>IF(A14&gt;0,$G$7," ")</f>
        <v> </v>
      </c>
      <c r="D14" s="105" t="s">
        <v>2224</v>
      </c>
      <c r="E14" s="105" t="s">
        <v>87</v>
      </c>
      <c r="F14" s="85">
        <v>37228</v>
      </c>
      <c r="G14" s="86">
        <v>600</v>
      </c>
    </row>
    <row r="15" spans="1:7" ht="15" customHeight="1">
      <c r="A15" s="188" t="s">
        <v>3358</v>
      </c>
      <c r="B15" s="418" t="s">
        <v>2226</v>
      </c>
      <c r="C15" s="419"/>
      <c r="D15" s="419"/>
      <c r="E15" s="419"/>
      <c r="F15" s="419"/>
      <c r="G15" s="420"/>
    </row>
    <row r="16" spans="1:7" s="107" customFormat="1" ht="3" customHeight="1">
      <c r="A16" s="186"/>
      <c r="B16" s="187"/>
      <c r="C16" s="185"/>
      <c r="D16" s="182"/>
      <c r="E16" s="182"/>
      <c r="F16" s="185"/>
      <c r="G16" s="181"/>
    </row>
    <row r="17" spans="1:7" ht="15" customHeight="1">
      <c r="A17" s="60"/>
      <c r="B17" s="84"/>
      <c r="C17" s="102" t="str">
        <f>IF(A17&gt;0,$G$7," ")</f>
        <v> </v>
      </c>
      <c r="D17" s="105"/>
      <c r="E17" s="105"/>
      <c r="F17" s="85"/>
      <c r="G17" s="86"/>
    </row>
    <row r="18" spans="1:7" ht="15" customHeight="1">
      <c r="A18" s="188" t="s">
        <v>3358</v>
      </c>
      <c r="B18" s="418"/>
      <c r="C18" s="419"/>
      <c r="D18" s="419"/>
      <c r="E18" s="419"/>
      <c r="F18" s="419"/>
      <c r="G18" s="420"/>
    </row>
    <row r="19" spans="1:7" s="107" customFormat="1" ht="3" customHeight="1">
      <c r="A19" s="186"/>
      <c r="B19" s="187"/>
      <c r="C19" s="185"/>
      <c r="D19" s="182"/>
      <c r="E19" s="182"/>
      <c r="F19" s="185"/>
      <c r="G19" s="181"/>
    </row>
    <row r="20" spans="1:7" ht="15" customHeight="1">
      <c r="A20" s="60"/>
      <c r="B20" s="84"/>
      <c r="C20" s="102" t="str">
        <f>IF(A20&gt;0,$G$7," ")</f>
        <v> </v>
      </c>
      <c r="D20" s="105"/>
      <c r="E20" s="105"/>
      <c r="F20" s="85"/>
      <c r="G20" s="86"/>
    </row>
    <row r="21" spans="1:7" ht="15" customHeight="1">
      <c r="A21" s="188" t="s">
        <v>3358</v>
      </c>
      <c r="B21" s="418"/>
      <c r="C21" s="419"/>
      <c r="D21" s="419"/>
      <c r="E21" s="419"/>
      <c r="F21" s="419"/>
      <c r="G21" s="420"/>
    </row>
    <row r="22" spans="1:7" s="107" customFormat="1" ht="3" customHeight="1">
      <c r="A22" s="186"/>
      <c r="B22" s="187"/>
      <c r="C22" s="185"/>
      <c r="D22" s="182"/>
      <c r="E22" s="182"/>
      <c r="F22" s="185"/>
      <c r="G22" s="181"/>
    </row>
    <row r="23" spans="1:7" ht="15" customHeight="1">
      <c r="A23" s="60"/>
      <c r="B23" s="84"/>
      <c r="C23" s="102" t="str">
        <f>IF(A23&gt;0,$G$7," ")</f>
        <v> </v>
      </c>
      <c r="D23" s="105"/>
      <c r="E23" s="105"/>
      <c r="F23" s="85"/>
      <c r="G23" s="86"/>
    </row>
    <row r="24" spans="1:7" ht="15" customHeight="1">
      <c r="A24" s="188" t="s">
        <v>3358</v>
      </c>
      <c r="B24" s="418"/>
      <c r="C24" s="419"/>
      <c r="D24" s="419"/>
      <c r="E24" s="419"/>
      <c r="F24" s="419"/>
      <c r="G24" s="420"/>
    </row>
    <row r="25" spans="1:7" s="107" customFormat="1" ht="3" customHeight="1">
      <c r="A25" s="186"/>
      <c r="B25" s="187"/>
      <c r="C25" s="185"/>
      <c r="D25" s="182"/>
      <c r="E25" s="182"/>
      <c r="F25" s="185"/>
      <c r="G25" s="181"/>
    </row>
    <row r="26" spans="1:7" ht="15" customHeight="1">
      <c r="A26" s="60"/>
      <c r="B26" s="84"/>
      <c r="C26" s="102" t="str">
        <f>IF(A26&gt;0,$G$7," ")</f>
        <v> </v>
      </c>
      <c r="D26" s="105"/>
      <c r="E26" s="105"/>
      <c r="F26" s="85"/>
      <c r="G26" s="86"/>
    </row>
    <row r="27" spans="1:7" ht="15" customHeight="1">
      <c r="A27" s="188" t="s">
        <v>3358</v>
      </c>
      <c r="B27" s="418"/>
      <c r="C27" s="419"/>
      <c r="D27" s="419"/>
      <c r="E27" s="419"/>
      <c r="F27" s="419"/>
      <c r="G27" s="420"/>
    </row>
    <row r="28" spans="1:7" s="107" customFormat="1" ht="3" customHeight="1">
      <c r="A28" s="186"/>
      <c r="B28" s="187"/>
      <c r="C28" s="185"/>
      <c r="D28" s="182"/>
      <c r="E28" s="182"/>
      <c r="F28" s="185"/>
      <c r="G28" s="181"/>
    </row>
    <row r="29" spans="1:7" ht="15" customHeight="1">
      <c r="A29" s="60"/>
      <c r="B29" s="84"/>
      <c r="C29" s="102" t="str">
        <f>IF(A29&gt;0,$G$7," ")</f>
        <v> </v>
      </c>
      <c r="D29" s="105"/>
      <c r="E29" s="105"/>
      <c r="F29" s="85"/>
      <c r="G29" s="86"/>
    </row>
    <row r="30" spans="1:7" ht="15" customHeight="1">
      <c r="A30" s="188" t="s">
        <v>3358</v>
      </c>
      <c r="B30" s="418"/>
      <c r="C30" s="419"/>
      <c r="D30" s="419"/>
      <c r="E30" s="419"/>
      <c r="F30" s="419"/>
      <c r="G30" s="420"/>
    </row>
    <row r="31" spans="1:7" s="107" customFormat="1" ht="3" customHeight="1">
      <c r="A31" s="186"/>
      <c r="B31" s="187"/>
      <c r="C31" s="185"/>
      <c r="D31" s="182"/>
      <c r="E31" s="182"/>
      <c r="F31" s="185"/>
      <c r="G31" s="181"/>
    </row>
    <row r="32" spans="1:7" ht="15" customHeight="1">
      <c r="A32" s="60"/>
      <c r="B32" s="84"/>
      <c r="C32" s="102" t="str">
        <f>IF(A32&gt;0,$G$7," ")</f>
        <v> </v>
      </c>
      <c r="D32" s="105"/>
      <c r="E32" s="105"/>
      <c r="F32" s="85"/>
      <c r="G32" s="86"/>
    </row>
    <row r="33" spans="1:7" ht="15" customHeight="1">
      <c r="A33" s="188" t="s">
        <v>3358</v>
      </c>
      <c r="B33" s="418"/>
      <c r="C33" s="419"/>
      <c r="D33" s="419"/>
      <c r="E33" s="419"/>
      <c r="F33" s="419"/>
      <c r="G33" s="420"/>
    </row>
    <row r="34" spans="1:7" s="107" customFormat="1" ht="3" customHeight="1">
      <c r="A34" s="186"/>
      <c r="B34" s="187"/>
      <c r="C34" s="185"/>
      <c r="D34" s="182"/>
      <c r="E34" s="182"/>
      <c r="F34" s="185"/>
      <c r="G34" s="181"/>
    </row>
    <row r="35" spans="1:7" ht="15" customHeight="1">
      <c r="A35" s="60"/>
      <c r="B35" s="84"/>
      <c r="C35" s="102" t="str">
        <f>IF(A35&gt;0,$G$7," ")</f>
        <v> </v>
      </c>
      <c r="D35" s="105"/>
      <c r="E35" s="105"/>
      <c r="F35" s="85"/>
      <c r="G35" s="86"/>
    </row>
    <row r="36" spans="1:7" ht="15" customHeight="1">
      <c r="A36" s="188" t="s">
        <v>3358</v>
      </c>
      <c r="B36" s="418"/>
      <c r="C36" s="419"/>
      <c r="D36" s="419"/>
      <c r="E36" s="419"/>
      <c r="F36" s="419"/>
      <c r="G36" s="420"/>
    </row>
    <row r="37" spans="1:7" s="107" customFormat="1" ht="3" customHeight="1">
      <c r="A37" s="186"/>
      <c r="B37" s="187"/>
      <c r="C37" s="185"/>
      <c r="D37" s="182"/>
      <c r="E37" s="182"/>
      <c r="F37" s="185"/>
      <c r="G37" s="181"/>
    </row>
    <row r="38" spans="1:7" s="22" customFormat="1" ht="18.75" customHeight="1">
      <c r="A38" s="47" t="s">
        <v>568</v>
      </c>
      <c r="B38" s="61"/>
      <c r="C38" s="62"/>
      <c r="D38" s="62"/>
      <c r="E38" s="62"/>
      <c r="F38" s="63"/>
      <c r="G38" s="83">
        <f>SUM(G11:G36)</f>
        <v>1266</v>
      </c>
    </row>
    <row r="39" spans="1:7" ht="7.5" customHeight="1">
      <c r="A39" s="12"/>
      <c r="B39" s="1"/>
      <c r="C39" s="1"/>
      <c r="D39" s="1"/>
      <c r="E39" s="1"/>
      <c r="F39" s="1"/>
      <c r="G39" s="1"/>
    </row>
    <row r="40" spans="1:7" ht="12.75" customHeight="1">
      <c r="A40" s="16"/>
      <c r="B40" s="1"/>
      <c r="C40" s="1"/>
      <c r="D40" s="1"/>
      <c r="E40" s="1"/>
      <c r="F40" s="1"/>
      <c r="G40" s="1"/>
    </row>
    <row r="41" spans="1:7" ht="12.75">
      <c r="A41" s="55"/>
      <c r="B41" s="422" t="s">
        <v>2776</v>
      </c>
      <c r="C41" s="422"/>
      <c r="D41" s="422"/>
      <c r="E41" s="380" t="s">
        <v>2777</v>
      </c>
      <c r="F41" s="382"/>
      <c r="G41" s="117" t="s">
        <v>2778</v>
      </c>
    </row>
    <row r="42" spans="1:7" ht="12.75">
      <c r="A42" s="118" t="s">
        <v>2780</v>
      </c>
      <c r="B42" s="423" t="str">
        <f>IF(1!E101&gt;0,1!E101," ")</f>
        <v>AILTON CICERO DOS SANTOS</v>
      </c>
      <c r="C42" s="423"/>
      <c r="D42" s="423"/>
      <c r="E42" s="424" t="str">
        <f>IF(1!Q101&gt;0,1!Q101," ")</f>
        <v>481.848.376-15.</v>
      </c>
      <c r="F42" s="425"/>
      <c r="G42" s="55"/>
    </row>
    <row r="43" spans="1:10" ht="12.75">
      <c r="A43" s="118" t="s">
        <v>566</v>
      </c>
      <c r="B43" s="423" t="str">
        <f>IF(1!E102&gt;0,1!E102," ")</f>
        <v>ELIVELTON CESAR DE OLIVEIRA SILVA</v>
      </c>
      <c r="C43" s="423"/>
      <c r="D43" s="423"/>
      <c r="E43" s="424" t="str">
        <f>IF(1!Q102&gt;0,1!Q102," ")</f>
        <v>957.683.436-87</v>
      </c>
      <c r="F43" s="425"/>
      <c r="G43" s="119" t="str">
        <f>IF(1!U102&gt;0,1!U102," ")</f>
        <v>MG-071535/0-4</v>
      </c>
      <c r="H43" s="120"/>
      <c r="I43" s="120"/>
      <c r="J43" s="120"/>
    </row>
    <row r="44" spans="1:7" ht="12.75">
      <c r="A44" s="118" t="s">
        <v>567</v>
      </c>
      <c r="B44" s="423" t="str">
        <f>IF(1!E103&gt;0,1!E103," ")</f>
        <v>ATAIDE DONIZETE STORTI</v>
      </c>
      <c r="C44" s="423"/>
      <c r="D44" s="423"/>
      <c r="E44" s="424" t="str">
        <f>IF(1!Q103&gt;0,1!Q103," ")</f>
        <v>685.912.416-49</v>
      </c>
      <c r="F44" s="425"/>
      <c r="G44" s="55"/>
    </row>
  </sheetData>
  <sheetProtection password="CF62" sheet="1" objects="1" scenarios="1"/>
  <mergeCells count="22">
    <mergeCell ref="B43:D43"/>
    <mergeCell ref="E43:F43"/>
    <mergeCell ref="B44:D44"/>
    <mergeCell ref="E44:F44"/>
    <mergeCell ref="A1:G1"/>
    <mergeCell ref="A2:G2"/>
    <mergeCell ref="A3:G3"/>
    <mergeCell ref="E6:F6"/>
    <mergeCell ref="F8:G8"/>
    <mergeCell ref="B41:D41"/>
    <mergeCell ref="E41:F41"/>
    <mergeCell ref="B42:D42"/>
    <mergeCell ref="E42:F42"/>
    <mergeCell ref="B12:G12"/>
    <mergeCell ref="B15:G15"/>
    <mergeCell ref="B18:G18"/>
    <mergeCell ref="B21:G21"/>
    <mergeCell ref="B24:G24"/>
    <mergeCell ref="B27:G27"/>
    <mergeCell ref="B30:G30"/>
    <mergeCell ref="B33:G33"/>
    <mergeCell ref="B36:G36"/>
  </mergeCells>
  <conditionalFormatting sqref="G38">
    <cfRule type="cellIs" priority="1" dxfId="3" operator="equal" stopIfTrue="1">
      <formula>0</formula>
    </cfRule>
  </conditionalFormatting>
  <conditionalFormatting sqref="G5">
    <cfRule type="cellIs" priority="2" dxfId="0" operator="equal" stopIfTrue="1">
      <formula>"Não Enviar"</formula>
    </cfRule>
  </conditionalFormatting>
  <printOptions/>
  <pageMargins left="0.3937007874015748" right="0.3937007874015748" top="0.7874015748031497" bottom="0.3937007874015748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4"/>
  <sheetViews>
    <sheetView showGridLines="0" workbookViewId="0" topLeftCell="B1">
      <selection activeCell="D6" sqref="D6"/>
    </sheetView>
  </sheetViews>
  <sheetFormatPr defaultColWidth="9.140625" defaultRowHeight="12.75"/>
  <cols>
    <col min="1" max="1" width="24.28125" style="0" customWidth="1"/>
    <col min="2" max="2" width="39.8515625" style="0" customWidth="1"/>
    <col min="3" max="3" width="13.00390625" style="0" customWidth="1"/>
    <col min="4" max="4" width="12.57421875" style="0" customWidth="1"/>
    <col min="5" max="5" width="12.8515625" style="0" customWidth="1"/>
    <col min="6" max="6" width="13.57421875" style="0" customWidth="1"/>
    <col min="7" max="7" width="14.140625" style="0" customWidth="1"/>
  </cols>
  <sheetData>
    <row r="1" spans="1:7" ht="12.75">
      <c r="A1" s="370" t="str">
        <f>"                                                                     TRIBUNAL DE CONTAS DO ESTADO DE MINAS GERAIS                                                                  "&amp;Dados!AC7</f>
        <v>                                                                     TRIBUNAL DE CONTAS DO ESTADO DE MINAS GERAIS                                                                  V-1.5</v>
      </c>
      <c r="B1" s="370"/>
      <c r="C1" s="370"/>
      <c r="D1" s="370"/>
      <c r="E1" s="370"/>
      <c r="F1" s="370"/>
      <c r="G1" s="370"/>
    </row>
    <row r="2" spans="1:7" ht="12.75">
      <c r="A2" s="371" t="s">
        <v>2755</v>
      </c>
      <c r="B2" s="371"/>
      <c r="C2" s="371"/>
      <c r="D2" s="371"/>
      <c r="E2" s="371"/>
      <c r="F2" s="371"/>
      <c r="G2" s="371"/>
    </row>
    <row r="3" spans="1:7" ht="12.75">
      <c r="A3" s="372" t="s">
        <v>627</v>
      </c>
      <c r="B3" s="372"/>
      <c r="C3" s="372"/>
      <c r="D3" s="372"/>
      <c r="E3" s="372"/>
      <c r="F3" s="372"/>
      <c r="G3" s="372"/>
    </row>
    <row r="4" spans="1:7" ht="7.5" customHeight="1">
      <c r="A4" s="1"/>
      <c r="B4" s="1"/>
      <c r="C4" s="1"/>
      <c r="D4" s="1"/>
      <c r="E4" s="1"/>
      <c r="F4" s="12"/>
      <c r="G4" s="12"/>
    </row>
    <row r="5" spans="1:7" ht="12.75">
      <c r="A5" s="54" t="s">
        <v>570</v>
      </c>
      <c r="B5" s="59" t="str">
        <f>IF(1!D5&gt;0,1!D5," ")</f>
        <v>Cachoeira Dourada</v>
      </c>
      <c r="C5" s="1"/>
      <c r="D5" s="1"/>
      <c r="E5" s="1"/>
      <c r="F5" s="31" t="s">
        <v>561</v>
      </c>
      <c r="G5" s="58" t="str">
        <f>1!U5</f>
        <v>31/12/01</v>
      </c>
    </row>
    <row r="6" spans="1:7" ht="12.75">
      <c r="A6" s="54" t="s">
        <v>628</v>
      </c>
      <c r="B6" s="1" t="str">
        <f>1!E6</f>
        <v>PODER LEGISLATIVO</v>
      </c>
      <c r="C6" s="1"/>
      <c r="D6" s="1"/>
      <c r="E6" s="403" t="s">
        <v>2757</v>
      </c>
      <c r="F6" s="403"/>
      <c r="G6" s="1" t="str">
        <f>1!U6</f>
        <v>2º Semestre</v>
      </c>
    </row>
    <row r="7" spans="1:7" s="1" customFormat="1" ht="12.75">
      <c r="A7" s="13"/>
      <c r="F7" s="68" t="s">
        <v>2770</v>
      </c>
      <c r="G7" s="1" t="str">
        <f>2!M9</f>
        <v>DEZ/01</v>
      </c>
    </row>
    <row r="8" spans="1:7" ht="12.75">
      <c r="A8" s="15"/>
      <c r="B8" s="2"/>
      <c r="C8" s="2"/>
      <c r="D8" s="2"/>
      <c r="E8" s="2"/>
      <c r="F8" s="421" t="s">
        <v>2771</v>
      </c>
      <c r="G8" s="421"/>
    </row>
    <row r="9" spans="1:7" ht="33" customHeight="1">
      <c r="A9" s="45" t="s">
        <v>3355</v>
      </c>
      <c r="B9" s="17" t="s">
        <v>629</v>
      </c>
      <c r="C9" s="17" t="s">
        <v>630</v>
      </c>
      <c r="D9" s="17" t="s">
        <v>631</v>
      </c>
      <c r="E9" s="17" t="s">
        <v>3356</v>
      </c>
      <c r="F9" s="17" t="s">
        <v>3357</v>
      </c>
      <c r="G9" s="17" t="s">
        <v>632</v>
      </c>
    </row>
    <row r="10" spans="1:7" s="107" customFormat="1" ht="3" customHeight="1">
      <c r="A10" s="186"/>
      <c r="B10" s="187"/>
      <c r="C10" s="185"/>
      <c r="D10" s="182"/>
      <c r="E10" s="182"/>
      <c r="F10" s="185"/>
      <c r="G10" s="181"/>
    </row>
    <row r="11" spans="1:7" ht="15" customHeight="1">
      <c r="A11" s="60"/>
      <c r="B11" s="84" t="s">
        <v>2219</v>
      </c>
      <c r="C11" s="102" t="str">
        <f>IF(A11&gt;0,$G$7," ")</f>
        <v> </v>
      </c>
      <c r="D11" s="105" t="s">
        <v>2220</v>
      </c>
      <c r="E11" s="105" t="s">
        <v>88</v>
      </c>
      <c r="F11" s="85">
        <v>37252</v>
      </c>
      <c r="G11" s="86">
        <v>666</v>
      </c>
    </row>
    <row r="12" spans="1:7" ht="15" customHeight="1">
      <c r="A12" s="188" t="s">
        <v>3358</v>
      </c>
      <c r="B12" s="418" t="s">
        <v>2222</v>
      </c>
      <c r="C12" s="419"/>
      <c r="D12" s="419"/>
      <c r="E12" s="419"/>
      <c r="F12" s="419"/>
      <c r="G12" s="420"/>
    </row>
    <row r="13" spans="1:7" s="107" customFormat="1" ht="3" customHeight="1">
      <c r="A13" s="186"/>
      <c r="B13" s="187"/>
      <c r="C13" s="185"/>
      <c r="D13" s="182"/>
      <c r="E13" s="182"/>
      <c r="F13" s="185"/>
      <c r="G13" s="181"/>
    </row>
    <row r="14" spans="1:7" ht="15" customHeight="1">
      <c r="A14" s="60"/>
      <c r="B14" s="84" t="s">
        <v>2223</v>
      </c>
      <c r="C14" s="102" t="str">
        <f>IF(A14&gt;0,$G$7," ")</f>
        <v> </v>
      </c>
      <c r="D14" s="105" t="s">
        <v>2224</v>
      </c>
      <c r="E14" s="105" t="s">
        <v>89</v>
      </c>
      <c r="F14" s="85">
        <v>37253</v>
      </c>
      <c r="G14" s="86">
        <v>600</v>
      </c>
    </row>
    <row r="15" spans="1:7" ht="15" customHeight="1">
      <c r="A15" s="188" t="s">
        <v>3358</v>
      </c>
      <c r="B15" s="418" t="s">
        <v>2226</v>
      </c>
      <c r="C15" s="419"/>
      <c r="D15" s="419"/>
      <c r="E15" s="419"/>
      <c r="F15" s="419"/>
      <c r="G15" s="420"/>
    </row>
    <row r="16" spans="1:7" s="107" customFormat="1" ht="3" customHeight="1">
      <c r="A16" s="186"/>
      <c r="B16" s="187"/>
      <c r="C16" s="185"/>
      <c r="D16" s="182"/>
      <c r="E16" s="182"/>
      <c r="F16" s="185"/>
      <c r="G16" s="181"/>
    </row>
    <row r="17" spans="1:7" ht="15" customHeight="1">
      <c r="A17" s="60"/>
      <c r="B17" s="84"/>
      <c r="C17" s="102" t="str">
        <f>IF(A17&gt;0,$G$7," ")</f>
        <v> </v>
      </c>
      <c r="D17" s="105"/>
      <c r="E17" s="105"/>
      <c r="F17" s="85"/>
      <c r="G17" s="86"/>
    </row>
    <row r="18" spans="1:7" ht="15" customHeight="1">
      <c r="A18" s="188" t="s">
        <v>3358</v>
      </c>
      <c r="B18" s="418"/>
      <c r="C18" s="419"/>
      <c r="D18" s="419"/>
      <c r="E18" s="419"/>
      <c r="F18" s="419"/>
      <c r="G18" s="420"/>
    </row>
    <row r="19" spans="1:7" s="107" customFormat="1" ht="3" customHeight="1">
      <c r="A19" s="186"/>
      <c r="B19" s="187"/>
      <c r="C19" s="185"/>
      <c r="D19" s="182"/>
      <c r="E19" s="182"/>
      <c r="F19" s="185"/>
      <c r="G19" s="181"/>
    </row>
    <row r="20" spans="1:7" ht="15" customHeight="1">
      <c r="A20" s="60"/>
      <c r="B20" s="84"/>
      <c r="C20" s="102" t="str">
        <f>IF(A20&gt;0,$G$7," ")</f>
        <v> </v>
      </c>
      <c r="D20" s="105"/>
      <c r="E20" s="105"/>
      <c r="F20" s="85"/>
      <c r="G20" s="86"/>
    </row>
    <row r="21" spans="1:7" ht="15" customHeight="1">
      <c r="A21" s="188" t="s">
        <v>3358</v>
      </c>
      <c r="B21" s="418"/>
      <c r="C21" s="419"/>
      <c r="D21" s="419"/>
      <c r="E21" s="419"/>
      <c r="F21" s="419"/>
      <c r="G21" s="420"/>
    </row>
    <row r="22" spans="1:7" s="107" customFormat="1" ht="3" customHeight="1">
      <c r="A22" s="186"/>
      <c r="B22" s="187"/>
      <c r="C22" s="185"/>
      <c r="D22" s="182"/>
      <c r="E22" s="182"/>
      <c r="F22" s="185"/>
      <c r="G22" s="181"/>
    </row>
    <row r="23" spans="1:7" ht="15" customHeight="1">
      <c r="A23" s="60"/>
      <c r="B23" s="84"/>
      <c r="C23" s="102" t="str">
        <f>IF(A23&gt;0,$G$7," ")</f>
        <v> </v>
      </c>
      <c r="D23" s="105"/>
      <c r="E23" s="105"/>
      <c r="F23" s="85"/>
      <c r="G23" s="86"/>
    </row>
    <row r="24" spans="1:7" ht="15" customHeight="1">
      <c r="A24" s="188" t="s">
        <v>3358</v>
      </c>
      <c r="B24" s="418"/>
      <c r="C24" s="419"/>
      <c r="D24" s="419"/>
      <c r="E24" s="419"/>
      <c r="F24" s="419"/>
      <c r="G24" s="420"/>
    </row>
    <row r="25" spans="1:7" s="107" customFormat="1" ht="3" customHeight="1">
      <c r="A25" s="186"/>
      <c r="B25" s="187"/>
      <c r="C25" s="185"/>
      <c r="D25" s="182"/>
      <c r="E25" s="182"/>
      <c r="F25" s="185"/>
      <c r="G25" s="181"/>
    </row>
    <row r="26" spans="1:7" ht="15" customHeight="1">
      <c r="A26" s="60"/>
      <c r="B26" s="84"/>
      <c r="C26" s="102" t="str">
        <f>IF(A26&gt;0,$G$7," ")</f>
        <v> </v>
      </c>
      <c r="D26" s="105"/>
      <c r="E26" s="105"/>
      <c r="F26" s="85"/>
      <c r="G26" s="86"/>
    </row>
    <row r="27" spans="1:7" ht="15" customHeight="1">
      <c r="A27" s="188" t="s">
        <v>3358</v>
      </c>
      <c r="B27" s="418"/>
      <c r="C27" s="419"/>
      <c r="D27" s="419"/>
      <c r="E27" s="419"/>
      <c r="F27" s="419"/>
      <c r="G27" s="420"/>
    </row>
    <row r="28" spans="1:7" s="107" customFormat="1" ht="3" customHeight="1">
      <c r="A28" s="186"/>
      <c r="B28" s="187"/>
      <c r="C28" s="185"/>
      <c r="D28" s="182"/>
      <c r="E28" s="182"/>
      <c r="F28" s="185"/>
      <c r="G28" s="181"/>
    </row>
    <row r="29" spans="1:7" ht="15" customHeight="1">
      <c r="A29" s="60"/>
      <c r="B29" s="84"/>
      <c r="C29" s="102" t="str">
        <f>IF(A29&gt;0,$G$7," ")</f>
        <v> </v>
      </c>
      <c r="D29" s="105"/>
      <c r="E29" s="105"/>
      <c r="F29" s="85"/>
      <c r="G29" s="86"/>
    </row>
    <row r="30" spans="1:7" ht="15" customHeight="1">
      <c r="A30" s="188" t="s">
        <v>3358</v>
      </c>
      <c r="B30" s="418"/>
      <c r="C30" s="419"/>
      <c r="D30" s="419"/>
      <c r="E30" s="419"/>
      <c r="F30" s="419"/>
      <c r="G30" s="420"/>
    </row>
    <row r="31" spans="1:7" s="107" customFormat="1" ht="3" customHeight="1">
      <c r="A31" s="186"/>
      <c r="B31" s="187"/>
      <c r="C31" s="185"/>
      <c r="D31" s="182"/>
      <c r="E31" s="182"/>
      <c r="F31" s="185"/>
      <c r="G31" s="181"/>
    </row>
    <row r="32" spans="1:7" ht="15" customHeight="1">
      <c r="A32" s="60"/>
      <c r="B32" s="84"/>
      <c r="C32" s="102" t="str">
        <f>IF(A32&gt;0,$G$7," ")</f>
        <v> </v>
      </c>
      <c r="D32" s="105"/>
      <c r="E32" s="105"/>
      <c r="F32" s="85"/>
      <c r="G32" s="86"/>
    </row>
    <row r="33" spans="1:7" ht="15" customHeight="1">
      <c r="A33" s="188" t="s">
        <v>3358</v>
      </c>
      <c r="B33" s="418"/>
      <c r="C33" s="419"/>
      <c r="D33" s="419"/>
      <c r="E33" s="419"/>
      <c r="F33" s="419"/>
      <c r="G33" s="420"/>
    </row>
    <row r="34" spans="1:7" s="107" customFormat="1" ht="3" customHeight="1">
      <c r="A34" s="186"/>
      <c r="B34" s="187"/>
      <c r="C34" s="185"/>
      <c r="D34" s="182"/>
      <c r="E34" s="182"/>
      <c r="F34" s="185"/>
      <c r="G34" s="181"/>
    </row>
    <row r="35" spans="1:7" ht="15" customHeight="1">
      <c r="A35" s="60"/>
      <c r="B35" s="84"/>
      <c r="C35" s="102" t="str">
        <f>IF(A35&gt;0,$G$7," ")</f>
        <v> </v>
      </c>
      <c r="D35" s="105"/>
      <c r="E35" s="105"/>
      <c r="F35" s="85"/>
      <c r="G35" s="86"/>
    </row>
    <row r="36" spans="1:7" ht="15" customHeight="1">
      <c r="A36" s="188" t="s">
        <v>3358</v>
      </c>
      <c r="B36" s="418"/>
      <c r="C36" s="419"/>
      <c r="D36" s="419"/>
      <c r="E36" s="419"/>
      <c r="F36" s="419"/>
      <c r="G36" s="420"/>
    </row>
    <row r="37" spans="1:7" s="107" customFormat="1" ht="3" customHeight="1">
      <c r="A37" s="186"/>
      <c r="B37" s="187"/>
      <c r="C37" s="185"/>
      <c r="D37" s="182"/>
      <c r="E37" s="182"/>
      <c r="F37" s="185"/>
      <c r="G37" s="181"/>
    </row>
    <row r="38" spans="1:7" s="22" customFormat="1" ht="18.75" customHeight="1">
      <c r="A38" s="47" t="s">
        <v>568</v>
      </c>
      <c r="B38" s="61"/>
      <c r="C38" s="62"/>
      <c r="D38" s="62"/>
      <c r="E38" s="62"/>
      <c r="F38" s="63"/>
      <c r="G38" s="83">
        <f>SUM(G11:G36)</f>
        <v>1266</v>
      </c>
    </row>
    <row r="39" spans="1:7" ht="7.5" customHeight="1">
      <c r="A39" s="12"/>
      <c r="B39" s="1"/>
      <c r="C39" s="1"/>
      <c r="D39" s="1"/>
      <c r="E39" s="1"/>
      <c r="F39" s="1"/>
      <c r="G39" s="1"/>
    </row>
    <row r="40" spans="1:7" ht="12.75" customHeight="1">
      <c r="A40" s="16"/>
      <c r="B40" s="1"/>
      <c r="C40" s="1"/>
      <c r="D40" s="1"/>
      <c r="E40" s="1"/>
      <c r="F40" s="1"/>
      <c r="G40" s="1"/>
    </row>
    <row r="41" spans="1:7" ht="12.75">
      <c r="A41" s="55"/>
      <c r="B41" s="422" t="s">
        <v>2776</v>
      </c>
      <c r="C41" s="422"/>
      <c r="D41" s="422"/>
      <c r="E41" s="380" t="s">
        <v>2777</v>
      </c>
      <c r="F41" s="382"/>
      <c r="G41" s="117" t="s">
        <v>2778</v>
      </c>
    </row>
    <row r="42" spans="1:7" ht="12.75">
      <c r="A42" s="118" t="s">
        <v>2780</v>
      </c>
      <c r="B42" s="423" t="str">
        <f>IF(1!E101&gt;0,1!E101," ")</f>
        <v>AILTON CICERO DOS SANTOS</v>
      </c>
      <c r="C42" s="423"/>
      <c r="D42" s="423"/>
      <c r="E42" s="424" t="str">
        <f>IF(1!Q101&gt;0,1!Q101," ")</f>
        <v>481.848.376-15.</v>
      </c>
      <c r="F42" s="425"/>
      <c r="G42" s="55"/>
    </row>
    <row r="43" spans="1:10" ht="12.75">
      <c r="A43" s="118" t="s">
        <v>566</v>
      </c>
      <c r="B43" s="423" t="str">
        <f>IF(1!E102&gt;0,1!E102," ")</f>
        <v>ELIVELTON CESAR DE OLIVEIRA SILVA</v>
      </c>
      <c r="C43" s="423"/>
      <c r="D43" s="423"/>
      <c r="E43" s="424" t="str">
        <f>IF(1!Q102&gt;0,1!Q102," ")</f>
        <v>957.683.436-87</v>
      </c>
      <c r="F43" s="425"/>
      <c r="G43" s="119" t="str">
        <f>IF(1!U102&gt;0,1!U102," ")</f>
        <v>MG-071535/0-4</v>
      </c>
      <c r="H43" s="120"/>
      <c r="I43" s="120"/>
      <c r="J43" s="120"/>
    </row>
    <row r="44" spans="1:7" ht="12.75">
      <c r="A44" s="118" t="s">
        <v>567</v>
      </c>
      <c r="B44" s="423" t="str">
        <f>IF(1!E103&gt;0,1!E103," ")</f>
        <v>ATAIDE DONIZETE STORTI</v>
      </c>
      <c r="C44" s="423"/>
      <c r="D44" s="423"/>
      <c r="E44" s="424" t="str">
        <f>IF(1!Q103&gt;0,1!Q103," ")</f>
        <v>685.912.416-49</v>
      </c>
      <c r="F44" s="425"/>
      <c r="G44" s="55"/>
    </row>
  </sheetData>
  <sheetProtection password="CF62" sheet="1" objects="1" scenarios="1"/>
  <mergeCells count="22">
    <mergeCell ref="B43:D43"/>
    <mergeCell ref="E43:F43"/>
    <mergeCell ref="B44:D44"/>
    <mergeCell ref="E44:F44"/>
    <mergeCell ref="A1:G1"/>
    <mergeCell ref="A2:G2"/>
    <mergeCell ref="A3:G3"/>
    <mergeCell ref="E6:F6"/>
    <mergeCell ref="F8:G8"/>
    <mergeCell ref="B41:D41"/>
    <mergeCell ref="E41:F41"/>
    <mergeCell ref="B42:D42"/>
    <mergeCell ref="E42:F42"/>
    <mergeCell ref="B12:G12"/>
    <mergeCell ref="B15:G15"/>
    <mergeCell ref="B18:G18"/>
    <mergeCell ref="B21:G21"/>
    <mergeCell ref="B24:G24"/>
    <mergeCell ref="B27:G27"/>
    <mergeCell ref="B30:G30"/>
    <mergeCell ref="B33:G33"/>
    <mergeCell ref="B36:G36"/>
  </mergeCells>
  <conditionalFormatting sqref="G38">
    <cfRule type="cellIs" priority="1" dxfId="3" operator="equal" stopIfTrue="1">
      <formula>0</formula>
    </cfRule>
  </conditionalFormatting>
  <conditionalFormatting sqref="G5">
    <cfRule type="cellIs" priority="2" dxfId="0" operator="equal" stopIfTrue="1">
      <formula>"Não Enviar"</formula>
    </cfRule>
  </conditionalFormatting>
  <printOptions/>
  <pageMargins left="0.3937007874015748" right="0.3937007874015748" top="0.7874015748031497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105"/>
  <sheetViews>
    <sheetView showGridLines="0" workbookViewId="0" topLeftCell="A1">
      <selection activeCell="K21" sqref="K21:O21"/>
    </sheetView>
  </sheetViews>
  <sheetFormatPr defaultColWidth="9.140625" defaultRowHeight="12.75"/>
  <cols>
    <col min="1" max="8" width="3.7109375" style="0" customWidth="1"/>
    <col min="9" max="9" width="4.28125" style="0" customWidth="1"/>
    <col min="10" max="10" width="4.7109375" style="0" customWidth="1"/>
    <col min="11" max="15" width="3.7109375" style="0" customWidth="1"/>
    <col min="16" max="16" width="3.28125" style="0" customWidth="1"/>
    <col min="17" max="23" width="3.7109375" style="0" customWidth="1"/>
    <col min="24" max="24" width="3.00390625" style="0" customWidth="1"/>
    <col min="25" max="25" width="4.7109375" style="0" customWidth="1"/>
    <col min="26" max="16384" width="3.7109375" style="0" customWidth="1"/>
  </cols>
  <sheetData>
    <row r="1" spans="1:24" ht="12.75">
      <c r="A1" s="370" t="str">
        <f>"                                 TRIBUNAL DE CONTAS DO ESTADO DE MINAS GERAIS                         "&amp;Dados!AC7</f>
        <v>                                 TRIBUNAL DE CONTAS DO ESTADO DE MINAS GERAIS                         V-1.5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</row>
    <row r="2" spans="1:28" ht="12.75">
      <c r="A2" s="371" t="s">
        <v>2756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AB2" s="50" t="s">
        <v>2758</v>
      </c>
    </row>
    <row r="3" spans="1:28" s="23" customFormat="1" ht="12.75">
      <c r="A3" s="372" t="s">
        <v>562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AB3" s="50" t="s">
        <v>2761</v>
      </c>
    </row>
    <row r="4" spans="1:4" ht="12.75">
      <c r="A4" s="1"/>
      <c r="B4" s="1"/>
      <c r="C4" s="1"/>
      <c r="D4" s="1"/>
    </row>
    <row r="5" spans="1:24" ht="12.75">
      <c r="A5" s="13" t="s">
        <v>570</v>
      </c>
      <c r="B5" s="13"/>
      <c r="D5" s="354" t="str">
        <f>IF(Dados!D12&gt;0,Dados!D12," ")</f>
        <v>Cachoeira Dourada</v>
      </c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73" t="s">
        <v>561</v>
      </c>
      <c r="R5" s="373"/>
      <c r="S5" s="373"/>
      <c r="T5" s="373"/>
      <c r="U5" s="317" t="str">
        <f>IF(AND(OR(Dados!D11="30/04/01",Dados!D11="30/04/02"),Dados!F25="X"),"Não Enviar",IF(AND(OR(Dados!D11="30/06/01",Dados!D11="30/06/01"),Dados!F27="X"),"Não Enviar",IF(AND(OR(Dados!D11="31/08/01",Dados!D11="31/08/02"),Dados!F25="x"),"Não Enviar",Dados!D11)))</f>
        <v>31/12/01</v>
      </c>
      <c r="V5" s="317"/>
      <c r="W5" s="317"/>
      <c r="X5" s="57"/>
    </row>
    <row r="6" spans="1:24" ht="12.75">
      <c r="A6" s="13" t="s">
        <v>586</v>
      </c>
      <c r="B6" s="13"/>
      <c r="D6" s="12"/>
      <c r="E6" s="376" t="s">
        <v>2763</v>
      </c>
      <c r="F6" s="376"/>
      <c r="G6" s="376"/>
      <c r="H6" s="376"/>
      <c r="I6" s="376"/>
      <c r="J6" s="376"/>
      <c r="K6" s="376"/>
      <c r="L6" s="376"/>
      <c r="M6" s="53"/>
      <c r="N6" s="53"/>
      <c r="O6" s="53"/>
      <c r="P6" s="53"/>
      <c r="Q6" s="373" t="s">
        <v>2757</v>
      </c>
      <c r="R6" s="373"/>
      <c r="S6" s="373"/>
      <c r="T6" s="373"/>
      <c r="U6" s="374" t="str">
        <f>IF(U5="Não Enviar","",IF(OR(U5="30/04/01",U5="30/04/02"),"1º Quadrimestre",IF(OR(U5="31/08/01",U5="31/08/02"),"2º Quadrimestre",IF(AND(OR(U5="31/12/01",U5="31/12/02"),Dados!F27="X"),"3º Quadrimestre",IF(OR(U5="30/06/01",U5="30/06/02"),"1º Semestre","2º Semestre")))))</f>
        <v>2º Semestre</v>
      </c>
      <c r="V6" s="374"/>
      <c r="W6" s="374"/>
      <c r="X6" s="374"/>
    </row>
    <row r="7" spans="1:28" ht="12.75">
      <c r="A7" s="13"/>
      <c r="B7" s="13"/>
      <c r="C7" s="12"/>
      <c r="D7" s="12"/>
      <c r="R7" t="s">
        <v>2769</v>
      </c>
      <c r="AB7" s="50" t="s">
        <v>2759</v>
      </c>
    </row>
    <row r="8" spans="1:28" s="11" customFormat="1" ht="21" customHeight="1">
      <c r="A8" s="303" t="s">
        <v>587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5"/>
      <c r="AB8" s="50" t="s">
        <v>2760</v>
      </c>
    </row>
    <row r="9" spans="1:28" s="24" customFormat="1" ht="17.25" customHeight="1">
      <c r="A9" s="25"/>
      <c r="B9" s="29"/>
      <c r="C9" s="29"/>
      <c r="D9" s="29"/>
      <c r="E9" s="29"/>
      <c r="F9" s="29"/>
      <c r="G9" s="29"/>
      <c r="H9" s="29"/>
      <c r="I9" s="29"/>
      <c r="J9" s="30"/>
      <c r="K9" s="303" t="str">
        <f>IF(Y9=" ",Z9,Y9)</f>
        <v>Jan/00 a Dez/00</v>
      </c>
      <c r="L9" s="304"/>
      <c r="M9" s="304"/>
      <c r="N9" s="304"/>
      <c r="O9" s="304"/>
      <c r="P9" s="304"/>
      <c r="Q9" s="305"/>
      <c r="R9" s="303" t="str">
        <f>IF(AA9=" ",AB9,AA9)</f>
        <v>Jan/01 a Dez/01</v>
      </c>
      <c r="S9" s="304"/>
      <c r="T9" s="304"/>
      <c r="U9" s="304"/>
      <c r="V9" s="304"/>
      <c r="W9" s="304"/>
      <c r="X9" s="305"/>
      <c r="Y9" s="189" t="str">
        <f>IF(AND(U6="1º Quadrimestre",U5="30/04/01"),"Mai/99 a Abr/00",IF(AND(U6="2º Quadrimestre",U5="31/08/01"),"Set/99 a Ago/00",IF(AND(U6="3º quadrimestre",U5="31/12/01"),"Jan/00 a Dez/00",IF(AND(U6="1º semestre",U5="30/06/01"),"Jul/99 a Jun/00",IF(AND(U6="2º semestre",U5="31/12/01"),"Jan/00 a Dez/00"," ")))))</f>
        <v>Jan/00 a Dez/00</v>
      </c>
      <c r="Z9" s="190" t="str">
        <f>IF(AND(U6="1º Quadrimestre",U5="30/04/02"),"Mai/00 a Abr/01",IF(AND(U6="2º Quadrimestre",U5="31/08/02"),"Set/00 a Ago/01",IF(AND(U6="3º quadrimestre",U5="31/12/02"),"Jan/01 a Dez/01",IF(AND(U6="1º semestre",U5="30/06/02"),"Jul/00 a Jun/01",IF(AND(U6="2º semestre",U5="31/12/02"),"Jan/01 a Dez/01"," ")))))</f>
        <v> </v>
      </c>
      <c r="AA9" s="189" t="str">
        <f>IF(AND(U6="1º Quadrimestre",U5="30/04/01"),"Mai/00 a Abr/01",IF(AND(U6="2º Quadrimestre",U5="31/08/01"),"Set/00 a Ago/01",IF(AND(U6="3º quadrimestre",U5="31/12/01"),"Jan/01 a Dez/01",IF(AND(U6="1º semestre",U5="30/06/01"),"Jul/00 a Jun/01",IF(AND(U6="2º semestre",U5="31/12/01"),"Jan/01 a Dez/01"," ")))))</f>
        <v>Jan/01 a Dez/01</v>
      </c>
      <c r="AB9" s="189" t="str">
        <f>IF(AND(U6="1º Quadrimestre",U5="30/04/02"),"Mai/01 a Abr/02",IF(AND(U6="2º Quadrimestre",U5="31/08/02"),"Set/01 a Ago/02",IF(AND(U6="3º quadrimestre",U5="31/12/02"),"Jan/02 a Dez/02",IF(AND(U6="1º semestre",U5="30/06/02"),"Jul/01 a Jun/02",IF(AND(U6="2º semestre",U5="31/12/02"),"Jan/02 a Dez/02"," ")))))</f>
        <v> </v>
      </c>
    </row>
    <row r="10" spans="1:24" s="24" customFormat="1" ht="17.25" customHeight="1">
      <c r="A10" s="320"/>
      <c r="B10" s="318"/>
      <c r="C10" s="318"/>
      <c r="D10" s="318"/>
      <c r="E10" s="318"/>
      <c r="F10" s="318"/>
      <c r="G10" s="318"/>
      <c r="H10" s="318"/>
      <c r="I10" s="318"/>
      <c r="J10" s="319"/>
      <c r="K10" s="303" t="s">
        <v>588</v>
      </c>
      <c r="L10" s="304"/>
      <c r="M10" s="304"/>
      <c r="N10" s="304"/>
      <c r="O10" s="305"/>
      <c r="P10" s="303" t="s">
        <v>585</v>
      </c>
      <c r="Q10" s="305"/>
      <c r="R10" s="303" t="s">
        <v>588</v>
      </c>
      <c r="S10" s="304"/>
      <c r="T10" s="304"/>
      <c r="U10" s="304"/>
      <c r="V10" s="305"/>
      <c r="W10" s="303" t="s">
        <v>585</v>
      </c>
      <c r="X10" s="305"/>
    </row>
    <row r="11" spans="1:24" ht="6" customHeight="1">
      <c r="A11" s="28"/>
      <c r="B11" s="10"/>
      <c r="C11" s="10"/>
      <c r="D11" s="10"/>
      <c r="E11" s="10"/>
      <c r="F11" s="10"/>
      <c r="G11" s="10"/>
      <c r="H11" s="10"/>
      <c r="I11" s="10"/>
      <c r="J11" s="10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33"/>
    </row>
    <row r="12" spans="1:31" ht="12.75">
      <c r="A12" s="355" t="s">
        <v>1092</v>
      </c>
      <c r="B12" s="356"/>
      <c r="C12" s="356"/>
      <c r="D12" s="356"/>
      <c r="E12" s="356"/>
      <c r="F12" s="356"/>
      <c r="G12" s="356"/>
      <c r="H12" s="356"/>
      <c r="I12" s="356"/>
      <c r="J12" s="357"/>
      <c r="K12" s="314">
        <v>6445662</v>
      </c>
      <c r="L12" s="315"/>
      <c r="M12" s="315"/>
      <c r="N12" s="315"/>
      <c r="O12" s="316"/>
      <c r="P12" s="293"/>
      <c r="Q12" s="294"/>
      <c r="R12" s="314">
        <v>8201691</v>
      </c>
      <c r="S12" s="315"/>
      <c r="T12" s="315"/>
      <c r="U12" s="315"/>
      <c r="V12" s="316"/>
      <c r="W12" s="293"/>
      <c r="X12" s="294"/>
      <c r="AB12" s="306"/>
      <c r="AC12" s="306"/>
      <c r="AD12" s="306"/>
      <c r="AE12" s="306"/>
    </row>
    <row r="13" spans="1:24" ht="6" customHeight="1">
      <c r="A13" s="28"/>
      <c r="B13" s="10"/>
      <c r="C13" s="10"/>
      <c r="D13" s="10"/>
      <c r="E13" s="10"/>
      <c r="F13" s="10"/>
      <c r="G13" s="10"/>
      <c r="H13" s="10"/>
      <c r="I13" s="10"/>
      <c r="J13" s="10"/>
      <c r="K13" s="98"/>
      <c r="L13" s="98"/>
      <c r="M13" s="98"/>
      <c r="N13" s="98"/>
      <c r="O13" s="98"/>
      <c r="P13" s="8"/>
      <c r="Q13" s="8"/>
      <c r="R13" s="98"/>
      <c r="S13" s="98"/>
      <c r="T13" s="98"/>
      <c r="U13" s="98"/>
      <c r="V13" s="98"/>
      <c r="W13" s="8"/>
      <c r="X13" s="9"/>
    </row>
    <row r="14" spans="1:31" ht="12.75">
      <c r="A14" s="28" t="s">
        <v>2768</v>
      </c>
      <c r="B14" s="10"/>
      <c r="C14" s="10"/>
      <c r="D14" s="10"/>
      <c r="E14" s="10"/>
      <c r="F14" s="10"/>
      <c r="G14" s="10"/>
      <c r="H14" s="10"/>
      <c r="I14" s="10"/>
      <c r="J14" s="10"/>
      <c r="K14" s="367">
        <v>190093</v>
      </c>
      <c r="L14" s="368"/>
      <c r="M14" s="368"/>
      <c r="N14" s="368"/>
      <c r="O14" s="369"/>
      <c r="P14" s="293">
        <f>IF(AND(K12&gt;0,K14&gt;0),K14/K12*100," ")</f>
        <v>2.95</v>
      </c>
      <c r="Q14" s="294"/>
      <c r="R14" s="375">
        <f>IF(AND(R12&gt;0,2!N28&gt;0),IF(OR(Dados!D11="28/02/01",Dados!D11="30/04/01",Dados!D11="30/06/01",Dados!D11="31/08/01",Dados!D11="31/10/01"),2!N28,2!N28-2!N11-2!N12),"")</f>
        <v>224493</v>
      </c>
      <c r="S14" s="312"/>
      <c r="T14" s="312"/>
      <c r="U14" s="312"/>
      <c r="V14" s="313"/>
      <c r="W14" s="293">
        <f>IF(AND(2!N28&gt;0,R12&gt;0),R14/R12*100," ")</f>
        <v>2.74</v>
      </c>
      <c r="X14" s="294"/>
      <c r="AB14" s="65" t="s">
        <v>2764</v>
      </c>
      <c r="AC14" s="56"/>
      <c r="AD14" s="56"/>
      <c r="AE14" s="56"/>
    </row>
    <row r="15" spans="1:31" ht="12.75">
      <c r="A15" s="28"/>
      <c r="B15" s="10" t="s">
        <v>2774</v>
      </c>
      <c r="C15" s="10"/>
      <c r="D15" s="10"/>
      <c r="E15" s="10"/>
      <c r="F15" s="10"/>
      <c r="G15" s="10"/>
      <c r="H15" s="10"/>
      <c r="I15" s="10"/>
      <c r="J15" s="10"/>
      <c r="K15" s="346">
        <f>IF(AND(K12&gt;0,U6&lt;&gt;"1º Quadrimestre",U6&lt;&gt;"1º Semestre"),K12*P15%," ")</f>
        <v>348066</v>
      </c>
      <c r="L15" s="347"/>
      <c r="M15" s="347"/>
      <c r="N15" s="347"/>
      <c r="O15" s="348"/>
      <c r="P15" s="349">
        <f>IF(AND(U6&lt;&gt;"1º Quadrimestre",U6&lt;&gt;"1º semestre",K12&gt;0),90*6%," ")</f>
        <v>5.4</v>
      </c>
      <c r="Q15" s="350"/>
      <c r="R15" s="290">
        <f>IF(R12&gt;0,90%*(6%*$R$12)," ")</f>
        <v>442891</v>
      </c>
      <c r="S15" s="291"/>
      <c r="T15" s="291"/>
      <c r="U15" s="291"/>
      <c r="V15" s="292"/>
      <c r="W15" s="293">
        <f>IF(R12&gt;0,W17*90%," ")</f>
        <v>5.4</v>
      </c>
      <c r="X15" s="294"/>
      <c r="AB15" s="65" t="s">
        <v>2765</v>
      </c>
      <c r="AC15" s="56"/>
      <c r="AD15" s="56"/>
      <c r="AE15" s="56"/>
    </row>
    <row r="16" spans="1:31" ht="12.75">
      <c r="A16" s="28"/>
      <c r="B16" s="10" t="s">
        <v>2773</v>
      </c>
      <c r="C16" s="10"/>
      <c r="D16" s="10"/>
      <c r="E16" s="10"/>
      <c r="F16" s="10"/>
      <c r="G16" s="10"/>
      <c r="H16" s="10"/>
      <c r="I16" s="10"/>
      <c r="J16" s="10"/>
      <c r="K16" s="346">
        <f>IF(AND(K12&gt;0,U6&lt;&gt;"1º Semestre",U6&lt;&gt;"1º Quadrimestre"),K12*P16%," ")</f>
        <v>367403</v>
      </c>
      <c r="L16" s="347"/>
      <c r="M16" s="347"/>
      <c r="N16" s="347"/>
      <c r="O16" s="348"/>
      <c r="P16" s="349">
        <f>IF(AND(U6&lt;&gt;"1º Quadrimestre",U6&lt;&gt;"1º Semestre",K12&gt;0),95*6%," ")</f>
        <v>5.7</v>
      </c>
      <c r="Q16" s="350"/>
      <c r="R16" s="290">
        <f>IF(R12&gt;0,95%*(6%*$R$12)," ")</f>
        <v>467496</v>
      </c>
      <c r="S16" s="291"/>
      <c r="T16" s="291"/>
      <c r="U16" s="291"/>
      <c r="V16" s="292"/>
      <c r="W16" s="293">
        <f>IF(R12&gt;0,W17*95%," ")</f>
        <v>5.7</v>
      </c>
      <c r="X16" s="294"/>
      <c r="AB16" s="65" t="s">
        <v>2766</v>
      </c>
      <c r="AC16" s="56"/>
      <c r="AD16" s="56"/>
      <c r="AE16" s="56"/>
    </row>
    <row r="17" spans="1:31" ht="12.75">
      <c r="A17" s="28"/>
      <c r="B17" s="10" t="s">
        <v>589</v>
      </c>
      <c r="C17" s="10"/>
      <c r="D17" s="10"/>
      <c r="E17" s="10"/>
      <c r="F17" s="10"/>
      <c r="G17" s="10"/>
      <c r="H17" s="10"/>
      <c r="I17" s="10"/>
      <c r="J17" s="10"/>
      <c r="K17" s="351">
        <f>IF(K12&gt;0,(6%*K12)," ")</f>
        <v>386740</v>
      </c>
      <c r="L17" s="352"/>
      <c r="M17" s="352"/>
      <c r="N17" s="352"/>
      <c r="O17" s="353"/>
      <c r="P17" s="293">
        <f>IF(K12&gt;0,6," ")</f>
        <v>6</v>
      </c>
      <c r="Q17" s="294"/>
      <c r="R17" s="290">
        <f>IF(R12&gt;0,(6%*R12)," ")</f>
        <v>492101</v>
      </c>
      <c r="S17" s="291"/>
      <c r="T17" s="291"/>
      <c r="U17" s="291"/>
      <c r="V17" s="292"/>
      <c r="W17" s="293">
        <f>IF(R12&gt;0,6," ")</f>
        <v>6</v>
      </c>
      <c r="X17" s="294"/>
      <c r="AB17" s="65" t="s">
        <v>2767</v>
      </c>
      <c r="AC17" s="56"/>
      <c r="AD17" s="56"/>
      <c r="AE17" s="56"/>
    </row>
    <row r="18" spans="1:31" ht="12.75">
      <c r="A18" s="26"/>
      <c r="B18" s="19" t="s">
        <v>590</v>
      </c>
      <c r="C18" s="19"/>
      <c r="D18" s="19"/>
      <c r="E18" s="19"/>
      <c r="F18" s="19"/>
      <c r="G18" s="19"/>
      <c r="H18" s="19"/>
      <c r="I18" s="19"/>
      <c r="J18" s="19"/>
      <c r="K18" s="343" t="str">
        <f>IF(OR(U6="1º Quadrimestre",U6="1º Semestre")," ",IF(AND(K12&gt;0,K14&gt;K17),K14-K17," "))</f>
        <v> </v>
      </c>
      <c r="L18" s="344"/>
      <c r="M18" s="344"/>
      <c r="N18" s="344"/>
      <c r="O18" s="345"/>
      <c r="P18" s="341" t="str">
        <f>IF(OR(U6="1º Quadrimestre",U6="1º Semestre")," ",IF(AND(P14&gt;P17,K14&gt;0),P17-P14," "))</f>
        <v> </v>
      </c>
      <c r="Q18" s="342"/>
      <c r="R18" s="343" t="str">
        <f>IF(AND(R12&gt;0,R14&gt;R17,2!N28&gt;0),R14-R17," ")</f>
        <v> </v>
      </c>
      <c r="S18" s="344"/>
      <c r="T18" s="344"/>
      <c r="U18" s="344"/>
      <c r="V18" s="345"/>
      <c r="W18" s="341" t="str">
        <f>IF(AND(W14&gt;W17,2!N28&gt;0),W17-W14," ")</f>
        <v> </v>
      </c>
      <c r="X18" s="342"/>
      <c r="AC18" s="56"/>
      <c r="AD18" s="56"/>
      <c r="AE18" s="56"/>
    </row>
    <row r="19" spans="1:30" ht="6" customHeight="1">
      <c r="A19" s="28"/>
      <c r="B19" s="10"/>
      <c r="C19" s="10"/>
      <c r="D19" s="10"/>
      <c r="E19" s="10"/>
      <c r="F19" s="10"/>
      <c r="G19" s="10"/>
      <c r="H19" s="10"/>
      <c r="I19" s="10"/>
      <c r="J19" s="10"/>
      <c r="K19" s="98"/>
      <c r="L19" s="98"/>
      <c r="M19" s="98"/>
      <c r="N19" s="98"/>
      <c r="O19" s="98"/>
      <c r="P19" s="8"/>
      <c r="Q19" s="8"/>
      <c r="R19" s="98"/>
      <c r="S19" s="98"/>
      <c r="T19" s="98"/>
      <c r="U19" s="98"/>
      <c r="V19" s="98"/>
      <c r="W19" s="8"/>
      <c r="X19" s="9"/>
      <c r="AB19" s="306"/>
      <c r="AC19" s="306"/>
      <c r="AD19" s="306"/>
    </row>
    <row r="20" spans="1:30" ht="12.75">
      <c r="A20" s="27" t="s">
        <v>613</v>
      </c>
      <c r="B20" s="2"/>
      <c r="C20" s="2"/>
      <c r="D20" s="2"/>
      <c r="E20" s="2"/>
      <c r="F20" s="2"/>
      <c r="G20" s="2"/>
      <c r="H20" s="2"/>
      <c r="I20" s="2"/>
      <c r="J20" s="2"/>
      <c r="K20" s="99"/>
      <c r="L20" s="100"/>
      <c r="M20" s="100"/>
      <c r="N20" s="100"/>
      <c r="O20" s="100"/>
      <c r="P20" s="48"/>
      <c r="Q20" s="48"/>
      <c r="R20" s="100"/>
      <c r="S20" s="100"/>
      <c r="T20" s="100"/>
      <c r="U20" s="100"/>
      <c r="V20" s="100"/>
      <c r="W20" s="48"/>
      <c r="X20" s="49"/>
      <c r="AB20" s="306"/>
      <c r="AC20" s="306"/>
      <c r="AD20" s="306"/>
    </row>
    <row r="21" spans="1:30" ht="12.75">
      <c r="A21" s="28"/>
      <c r="B21" s="10" t="s">
        <v>591</v>
      </c>
      <c r="C21" s="10"/>
      <c r="D21" s="10"/>
      <c r="E21" s="10"/>
      <c r="F21" s="10"/>
      <c r="G21" s="10"/>
      <c r="H21" s="10"/>
      <c r="I21" s="10"/>
      <c r="J21" s="10"/>
      <c r="K21" s="311"/>
      <c r="L21" s="312"/>
      <c r="M21" s="312"/>
      <c r="N21" s="312"/>
      <c r="O21" s="313"/>
      <c r="P21" s="337" t="s">
        <v>3363</v>
      </c>
      <c r="Q21" s="338"/>
      <c r="R21" s="311"/>
      <c r="S21" s="312"/>
      <c r="T21" s="312"/>
      <c r="U21" s="312"/>
      <c r="V21" s="313"/>
      <c r="W21" s="307" t="s">
        <v>3364</v>
      </c>
      <c r="X21" s="308"/>
      <c r="AB21" s="306"/>
      <c r="AC21" s="306"/>
      <c r="AD21" s="306"/>
    </row>
    <row r="22" spans="1:30" ht="12.75">
      <c r="A22" s="28"/>
      <c r="B22" s="10" t="s">
        <v>592</v>
      </c>
      <c r="C22" s="10"/>
      <c r="D22" s="10"/>
      <c r="E22" s="10"/>
      <c r="F22" s="10"/>
      <c r="G22" s="10"/>
      <c r="H22" s="10"/>
      <c r="I22" s="10"/>
      <c r="J22" s="10"/>
      <c r="K22" s="334" t="s">
        <v>3365</v>
      </c>
      <c r="L22" s="335"/>
      <c r="M22" s="335"/>
      <c r="N22" s="335"/>
      <c r="O22" s="336"/>
      <c r="P22" s="337" t="s">
        <v>3366</v>
      </c>
      <c r="Q22" s="338"/>
      <c r="R22" s="334" t="s">
        <v>3367</v>
      </c>
      <c r="S22" s="335"/>
      <c r="T22" s="335"/>
      <c r="U22" s="335"/>
      <c r="V22" s="336"/>
      <c r="W22" s="307" t="s">
        <v>3368</v>
      </c>
      <c r="X22" s="308"/>
      <c r="AB22" s="306"/>
      <c r="AC22" s="306"/>
      <c r="AD22" s="306"/>
    </row>
    <row r="23" spans="1:24" ht="12.75">
      <c r="A23" s="28"/>
      <c r="B23" s="10" t="s">
        <v>593</v>
      </c>
      <c r="C23" s="10"/>
      <c r="D23" s="10"/>
      <c r="E23" s="10"/>
      <c r="F23" s="10"/>
      <c r="G23" s="10"/>
      <c r="H23" s="10"/>
      <c r="I23" s="10"/>
      <c r="J23" s="10"/>
      <c r="K23" s="334" t="s">
        <v>3369</v>
      </c>
      <c r="L23" s="335"/>
      <c r="M23" s="335"/>
      <c r="N23" s="335"/>
      <c r="O23" s="336"/>
      <c r="P23" s="339" t="s">
        <v>3370</v>
      </c>
      <c r="Q23" s="340"/>
      <c r="R23" s="334" t="s">
        <v>3371</v>
      </c>
      <c r="S23" s="335"/>
      <c r="T23" s="335"/>
      <c r="U23" s="335"/>
      <c r="V23" s="336"/>
      <c r="W23" s="309" t="s">
        <v>3372</v>
      </c>
      <c r="X23" s="310"/>
    </row>
    <row r="24" spans="1:24" ht="6" customHeight="1">
      <c r="A24" s="28"/>
      <c r="B24" s="10"/>
      <c r="C24" s="10"/>
      <c r="D24" s="10"/>
      <c r="E24" s="10"/>
      <c r="F24" s="10"/>
      <c r="G24" s="10"/>
      <c r="H24" s="10"/>
      <c r="I24" s="10"/>
      <c r="J24" s="10"/>
      <c r="K24" s="74"/>
      <c r="L24" s="74"/>
      <c r="M24" s="74"/>
      <c r="N24" s="74"/>
      <c r="O24" s="74"/>
      <c r="P24" s="4"/>
      <c r="Q24" s="4"/>
      <c r="R24" s="74"/>
      <c r="S24" s="74"/>
      <c r="T24" s="74"/>
      <c r="U24" s="74"/>
      <c r="V24" s="74"/>
      <c r="W24" s="4"/>
      <c r="X24" s="5"/>
    </row>
    <row r="25" spans="1:24" ht="12.75">
      <c r="A25" s="28" t="s">
        <v>612</v>
      </c>
      <c r="B25" s="10"/>
      <c r="C25" s="10"/>
      <c r="D25" s="10"/>
      <c r="E25" s="10"/>
      <c r="F25" s="10"/>
      <c r="G25" s="10"/>
      <c r="H25" s="10"/>
      <c r="I25" s="10"/>
      <c r="J25" s="10"/>
      <c r="K25" s="89"/>
      <c r="L25" s="90"/>
      <c r="M25" s="90"/>
      <c r="N25" s="90"/>
      <c r="O25" s="90"/>
      <c r="P25" s="91"/>
      <c r="Q25" s="91"/>
      <c r="R25" s="90"/>
      <c r="S25" s="90"/>
      <c r="T25" s="90"/>
      <c r="U25" s="90"/>
      <c r="V25" s="90"/>
      <c r="W25" s="91"/>
      <c r="X25" s="52"/>
    </row>
    <row r="26" spans="1:24" ht="12.75">
      <c r="A26" s="28"/>
      <c r="B26" s="10" t="s">
        <v>594</v>
      </c>
      <c r="C26" s="10"/>
      <c r="D26" s="10"/>
      <c r="E26" s="10"/>
      <c r="F26" s="10"/>
      <c r="G26" s="10"/>
      <c r="H26" s="10"/>
      <c r="I26" s="10"/>
      <c r="J26" s="10"/>
      <c r="K26" s="300"/>
      <c r="L26" s="301"/>
      <c r="M26" s="301"/>
      <c r="N26" s="301"/>
      <c r="O26" s="302"/>
      <c r="P26" s="298"/>
      <c r="Q26" s="299"/>
      <c r="R26" s="300"/>
      <c r="S26" s="301"/>
      <c r="T26" s="301"/>
      <c r="U26" s="301"/>
      <c r="V26" s="302"/>
      <c r="W26" s="298"/>
      <c r="X26" s="299"/>
    </row>
    <row r="27" spans="1:24" ht="12.75">
      <c r="A27" s="28"/>
      <c r="B27" s="10" t="s">
        <v>592</v>
      </c>
      <c r="C27" s="10"/>
      <c r="D27" s="10"/>
      <c r="E27" s="10"/>
      <c r="F27" s="10"/>
      <c r="G27" s="10"/>
      <c r="H27" s="10"/>
      <c r="I27" s="10"/>
      <c r="J27" s="10"/>
      <c r="K27" s="300"/>
      <c r="L27" s="301"/>
      <c r="M27" s="301"/>
      <c r="N27" s="301"/>
      <c r="O27" s="302"/>
      <c r="P27" s="51"/>
      <c r="Q27" s="52"/>
      <c r="R27" s="300"/>
      <c r="S27" s="301"/>
      <c r="T27" s="301"/>
      <c r="U27" s="301"/>
      <c r="V27" s="302"/>
      <c r="W27" s="51"/>
      <c r="X27" s="52"/>
    </row>
    <row r="28" spans="1:24" ht="12.75">
      <c r="A28" s="28"/>
      <c r="B28" s="10" t="s">
        <v>593</v>
      </c>
      <c r="C28" s="10"/>
      <c r="D28" s="10"/>
      <c r="E28" s="10"/>
      <c r="F28" s="10"/>
      <c r="G28" s="10"/>
      <c r="H28" s="10"/>
      <c r="I28" s="10"/>
      <c r="J28" s="10"/>
      <c r="K28" s="300"/>
      <c r="L28" s="301"/>
      <c r="M28" s="301"/>
      <c r="N28" s="301"/>
      <c r="O28" s="302"/>
      <c r="P28" s="51"/>
      <c r="Q28" s="52"/>
      <c r="R28" s="300"/>
      <c r="S28" s="301"/>
      <c r="T28" s="301"/>
      <c r="U28" s="301"/>
      <c r="V28" s="302"/>
      <c r="W28" s="51"/>
      <c r="X28" s="52"/>
    </row>
    <row r="29" spans="1:24" ht="6" customHeight="1">
      <c r="A29" s="28"/>
      <c r="B29" s="10"/>
      <c r="C29" s="10"/>
      <c r="D29" s="10"/>
      <c r="E29" s="10"/>
      <c r="F29" s="10"/>
      <c r="G29" s="10"/>
      <c r="H29" s="10"/>
      <c r="I29" s="10"/>
      <c r="J29" s="10"/>
      <c r="K29" s="74"/>
      <c r="L29" s="74"/>
      <c r="M29" s="74"/>
      <c r="N29" s="74"/>
      <c r="O29" s="74"/>
      <c r="P29" s="4"/>
      <c r="Q29" s="4"/>
      <c r="R29" s="74"/>
      <c r="S29" s="74"/>
      <c r="T29" s="74"/>
      <c r="U29" s="74"/>
      <c r="V29" s="74"/>
      <c r="W29" s="4"/>
      <c r="X29" s="5"/>
    </row>
    <row r="30" spans="1:24" ht="12.75">
      <c r="A30" s="28" t="s">
        <v>611</v>
      </c>
      <c r="B30" s="10"/>
      <c r="C30" s="10"/>
      <c r="D30" s="10"/>
      <c r="E30" s="10"/>
      <c r="F30" s="10"/>
      <c r="G30" s="10"/>
      <c r="H30" s="10"/>
      <c r="I30" s="10"/>
      <c r="J30" s="10"/>
      <c r="K30" s="89"/>
      <c r="L30" s="90"/>
      <c r="M30" s="90"/>
      <c r="N30" s="90"/>
      <c r="O30" s="90"/>
      <c r="P30" s="91"/>
      <c r="Q30" s="91"/>
      <c r="R30" s="90"/>
      <c r="S30" s="90"/>
      <c r="T30" s="90"/>
      <c r="U30" s="90"/>
      <c r="V30" s="90"/>
      <c r="W30" s="91"/>
      <c r="X30" s="52"/>
    </row>
    <row r="31" spans="1:24" ht="12.75">
      <c r="A31" s="28"/>
      <c r="B31" s="10" t="s">
        <v>594</v>
      </c>
      <c r="C31" s="10"/>
      <c r="D31" s="10"/>
      <c r="E31" s="10"/>
      <c r="F31" s="10"/>
      <c r="G31" s="10"/>
      <c r="H31" s="10"/>
      <c r="I31" s="10"/>
      <c r="J31" s="10"/>
      <c r="K31" s="300"/>
      <c r="L31" s="301"/>
      <c r="M31" s="301"/>
      <c r="N31" s="301"/>
      <c r="O31" s="302"/>
      <c r="P31" s="298"/>
      <c r="Q31" s="299"/>
      <c r="R31" s="300"/>
      <c r="S31" s="301"/>
      <c r="T31" s="301"/>
      <c r="U31" s="301"/>
      <c r="V31" s="302"/>
      <c r="W31" s="298"/>
      <c r="X31" s="299"/>
    </row>
    <row r="32" spans="1:24" ht="12.75">
      <c r="A32" s="28"/>
      <c r="B32" s="10" t="s">
        <v>592</v>
      </c>
      <c r="C32" s="10"/>
      <c r="D32" s="10"/>
      <c r="E32" s="10"/>
      <c r="F32" s="10"/>
      <c r="G32" s="10"/>
      <c r="H32" s="10"/>
      <c r="I32" s="10"/>
      <c r="J32" s="10"/>
      <c r="K32" s="300"/>
      <c r="L32" s="301"/>
      <c r="M32" s="301"/>
      <c r="N32" s="301"/>
      <c r="O32" s="302"/>
      <c r="P32" s="298"/>
      <c r="Q32" s="299"/>
      <c r="R32" s="300"/>
      <c r="S32" s="301"/>
      <c r="T32" s="301"/>
      <c r="U32" s="301"/>
      <c r="V32" s="302"/>
      <c r="W32" s="298"/>
      <c r="X32" s="299"/>
    </row>
    <row r="33" spans="1:24" ht="12.75">
      <c r="A33" s="28"/>
      <c r="B33" s="10" t="s">
        <v>593</v>
      </c>
      <c r="C33" s="10"/>
      <c r="D33" s="10"/>
      <c r="E33" s="10"/>
      <c r="F33" s="10"/>
      <c r="G33" s="10"/>
      <c r="H33" s="10"/>
      <c r="I33" s="10"/>
      <c r="J33" s="10"/>
      <c r="K33" s="300"/>
      <c r="L33" s="301"/>
      <c r="M33" s="301"/>
      <c r="N33" s="301"/>
      <c r="O33" s="302"/>
      <c r="P33" s="298"/>
      <c r="Q33" s="299"/>
      <c r="R33" s="300"/>
      <c r="S33" s="301"/>
      <c r="T33" s="301"/>
      <c r="U33" s="301"/>
      <c r="V33" s="302"/>
      <c r="W33" s="298"/>
      <c r="X33" s="299"/>
    </row>
    <row r="34" spans="1:24" ht="6" customHeight="1">
      <c r="A34" s="28"/>
      <c r="B34" s="10"/>
      <c r="C34" s="10"/>
      <c r="D34" s="10"/>
      <c r="E34" s="10"/>
      <c r="F34" s="10"/>
      <c r="G34" s="10"/>
      <c r="H34" s="10"/>
      <c r="I34" s="10"/>
      <c r="J34" s="10"/>
      <c r="K34" s="74"/>
      <c r="L34" s="74"/>
      <c r="M34" s="74"/>
      <c r="N34" s="74"/>
      <c r="O34" s="74"/>
      <c r="P34" s="4"/>
      <c r="Q34" s="4"/>
      <c r="R34" s="74"/>
      <c r="S34" s="74"/>
      <c r="T34" s="74"/>
      <c r="U34" s="74"/>
      <c r="V34" s="74"/>
      <c r="W34" s="4"/>
      <c r="X34" s="5"/>
    </row>
    <row r="35" spans="1:24" ht="12.75">
      <c r="A35" s="28" t="s">
        <v>610</v>
      </c>
      <c r="B35" s="10"/>
      <c r="C35" s="10"/>
      <c r="D35" s="10"/>
      <c r="E35" s="10"/>
      <c r="F35" s="10"/>
      <c r="G35" s="10"/>
      <c r="H35" s="10"/>
      <c r="I35" s="10"/>
      <c r="J35" s="10"/>
      <c r="K35" s="89"/>
      <c r="L35" s="90"/>
      <c r="M35" s="90"/>
      <c r="N35" s="90"/>
      <c r="O35" s="90"/>
      <c r="P35" s="91"/>
      <c r="Q35" s="91"/>
      <c r="R35" s="90"/>
      <c r="S35" s="90"/>
      <c r="T35" s="90"/>
      <c r="U35" s="90"/>
      <c r="V35" s="90"/>
      <c r="W35" s="91"/>
      <c r="X35" s="52"/>
    </row>
    <row r="36" spans="1:24" ht="12.75">
      <c r="A36" s="28"/>
      <c r="B36" s="10" t="s">
        <v>595</v>
      </c>
      <c r="C36" s="10"/>
      <c r="D36" s="10"/>
      <c r="E36" s="10"/>
      <c r="F36" s="10"/>
      <c r="G36" s="10"/>
      <c r="H36" s="10"/>
      <c r="I36" s="10"/>
      <c r="J36" s="10"/>
      <c r="K36" s="300"/>
      <c r="L36" s="301"/>
      <c r="M36" s="301"/>
      <c r="N36" s="301"/>
      <c r="O36" s="302"/>
      <c r="P36" s="298"/>
      <c r="Q36" s="299"/>
      <c r="R36" s="300"/>
      <c r="S36" s="301"/>
      <c r="T36" s="301"/>
      <c r="U36" s="301"/>
      <c r="V36" s="302"/>
      <c r="W36" s="298"/>
      <c r="X36" s="299"/>
    </row>
    <row r="37" spans="1:24" ht="12.75">
      <c r="A37" s="28"/>
      <c r="B37" s="10" t="s">
        <v>592</v>
      </c>
      <c r="C37" s="10"/>
      <c r="D37" s="10"/>
      <c r="E37" s="10"/>
      <c r="F37" s="10"/>
      <c r="G37" s="10"/>
      <c r="H37" s="10"/>
      <c r="I37" s="10"/>
      <c r="J37" s="10"/>
      <c r="K37" s="300"/>
      <c r="L37" s="301"/>
      <c r="M37" s="301"/>
      <c r="N37" s="301"/>
      <c r="O37" s="302"/>
      <c r="P37" s="298"/>
      <c r="Q37" s="299"/>
      <c r="R37" s="300"/>
      <c r="S37" s="301"/>
      <c r="T37" s="301"/>
      <c r="U37" s="301"/>
      <c r="V37" s="302"/>
      <c r="W37" s="298"/>
      <c r="X37" s="299"/>
    </row>
    <row r="38" spans="1:24" ht="12.75">
      <c r="A38" s="28"/>
      <c r="B38" s="10" t="s">
        <v>593</v>
      </c>
      <c r="C38" s="10"/>
      <c r="D38" s="10"/>
      <c r="E38" s="10"/>
      <c r="F38" s="10"/>
      <c r="G38" s="10"/>
      <c r="H38" s="10"/>
      <c r="I38" s="10"/>
      <c r="J38" s="10"/>
      <c r="K38" s="300"/>
      <c r="L38" s="301"/>
      <c r="M38" s="301"/>
      <c r="N38" s="301"/>
      <c r="O38" s="302"/>
      <c r="P38" s="298"/>
      <c r="Q38" s="299"/>
      <c r="R38" s="300"/>
      <c r="S38" s="301"/>
      <c r="T38" s="301"/>
      <c r="U38" s="301"/>
      <c r="V38" s="302"/>
      <c r="W38" s="298"/>
      <c r="X38" s="299"/>
    </row>
    <row r="39" spans="1:24" ht="6" customHeight="1">
      <c r="A39" s="28"/>
      <c r="B39" s="10"/>
      <c r="C39" s="10"/>
      <c r="D39" s="10"/>
      <c r="E39" s="10"/>
      <c r="F39" s="10"/>
      <c r="G39" s="10"/>
      <c r="H39" s="10"/>
      <c r="I39" s="10"/>
      <c r="J39" s="10"/>
      <c r="K39" s="74"/>
      <c r="L39" s="74"/>
      <c r="M39" s="74"/>
      <c r="N39" s="74"/>
      <c r="O39" s="74"/>
      <c r="P39" s="4"/>
      <c r="Q39" s="4"/>
      <c r="R39" s="74"/>
      <c r="S39" s="74"/>
      <c r="T39" s="74"/>
      <c r="U39" s="74"/>
      <c r="V39" s="74"/>
      <c r="W39" s="4"/>
      <c r="X39" s="5"/>
    </row>
    <row r="40" spans="1:24" ht="12.75">
      <c r="A40" s="28" t="s">
        <v>609</v>
      </c>
      <c r="B40" s="10"/>
      <c r="C40" s="10"/>
      <c r="D40" s="10"/>
      <c r="E40" s="10"/>
      <c r="F40" s="10"/>
      <c r="G40" s="10"/>
      <c r="H40" s="10"/>
      <c r="I40" s="10"/>
      <c r="J40" s="10"/>
      <c r="K40" s="89"/>
      <c r="L40" s="90"/>
      <c r="M40" s="90"/>
      <c r="N40" s="90"/>
      <c r="O40" s="90"/>
      <c r="P40" s="91"/>
      <c r="Q40" s="91"/>
      <c r="R40" s="90"/>
      <c r="S40" s="90"/>
      <c r="T40" s="90"/>
      <c r="U40" s="90"/>
      <c r="V40" s="90"/>
      <c r="W40" s="91"/>
      <c r="X40" s="52"/>
    </row>
    <row r="41" spans="1:24" ht="12.75">
      <c r="A41" s="28"/>
      <c r="B41" s="10" t="s">
        <v>596</v>
      </c>
      <c r="C41" s="10"/>
      <c r="D41" s="10"/>
      <c r="E41" s="10"/>
      <c r="F41" s="10"/>
      <c r="G41" s="10"/>
      <c r="H41" s="10"/>
      <c r="I41" s="10"/>
      <c r="J41" s="10"/>
      <c r="K41" s="300"/>
      <c r="L41" s="301"/>
      <c r="M41" s="301"/>
      <c r="N41" s="301"/>
      <c r="O41" s="302"/>
      <c r="P41" s="298"/>
      <c r="Q41" s="299"/>
      <c r="R41" s="300"/>
      <c r="S41" s="301"/>
      <c r="T41" s="301"/>
      <c r="U41" s="301"/>
      <c r="V41" s="302"/>
      <c r="W41" s="298"/>
      <c r="X41" s="299"/>
    </row>
    <row r="42" spans="1:24" ht="12.75">
      <c r="A42" s="28"/>
      <c r="B42" s="10" t="s">
        <v>592</v>
      </c>
      <c r="C42" s="10"/>
      <c r="D42" s="10"/>
      <c r="E42" s="10"/>
      <c r="F42" s="10"/>
      <c r="G42" s="10"/>
      <c r="H42" s="10"/>
      <c r="I42" s="10"/>
      <c r="J42" s="10"/>
      <c r="K42" s="300"/>
      <c r="L42" s="301"/>
      <c r="M42" s="301"/>
      <c r="N42" s="301"/>
      <c r="O42" s="302"/>
      <c r="P42" s="298"/>
      <c r="Q42" s="299"/>
      <c r="R42" s="300"/>
      <c r="S42" s="301"/>
      <c r="T42" s="301"/>
      <c r="U42" s="301"/>
      <c r="V42" s="302"/>
      <c r="W42" s="298"/>
      <c r="X42" s="299"/>
    </row>
    <row r="43" spans="1:24" ht="12.75">
      <c r="A43" s="28"/>
      <c r="B43" s="10" t="s">
        <v>593</v>
      </c>
      <c r="C43" s="10"/>
      <c r="D43" s="10"/>
      <c r="E43" s="10"/>
      <c r="F43" s="10"/>
      <c r="G43" s="10"/>
      <c r="H43" s="10"/>
      <c r="I43" s="10"/>
      <c r="J43" s="10"/>
      <c r="K43" s="300"/>
      <c r="L43" s="301"/>
      <c r="M43" s="301"/>
      <c r="N43" s="301"/>
      <c r="O43" s="302"/>
      <c r="P43" s="298"/>
      <c r="Q43" s="299"/>
      <c r="R43" s="300"/>
      <c r="S43" s="301"/>
      <c r="T43" s="301"/>
      <c r="U43" s="301"/>
      <c r="V43" s="302"/>
      <c r="W43" s="298"/>
      <c r="X43" s="299"/>
    </row>
    <row r="44" spans="1:24" ht="6" customHeight="1">
      <c r="A44" s="28"/>
      <c r="B44" s="10"/>
      <c r="C44" s="10"/>
      <c r="D44" s="10"/>
      <c r="E44" s="10"/>
      <c r="F44" s="10"/>
      <c r="G44" s="10"/>
      <c r="H44" s="10"/>
      <c r="I44" s="10"/>
      <c r="J44" s="10"/>
      <c r="K44" s="74"/>
      <c r="L44" s="74"/>
      <c r="M44" s="74"/>
      <c r="N44" s="74"/>
      <c r="O44" s="74"/>
      <c r="P44" s="4"/>
      <c r="Q44" s="4"/>
      <c r="R44" s="74"/>
      <c r="S44" s="74"/>
      <c r="T44" s="74"/>
      <c r="U44" s="74"/>
      <c r="V44" s="74"/>
      <c r="W44" s="4"/>
      <c r="X44" s="5"/>
    </row>
    <row r="45" spans="1:24" ht="12.75">
      <c r="A45" s="28" t="s">
        <v>608</v>
      </c>
      <c r="B45" s="10"/>
      <c r="C45" s="10"/>
      <c r="D45" s="10"/>
      <c r="E45" s="10"/>
      <c r="F45" s="10"/>
      <c r="G45" s="10"/>
      <c r="H45" s="10"/>
      <c r="I45" s="10"/>
      <c r="J45" s="10"/>
      <c r="K45" s="89"/>
      <c r="L45" s="90"/>
      <c r="M45" s="90"/>
      <c r="N45" s="90"/>
      <c r="O45" s="90"/>
      <c r="P45" s="91"/>
      <c r="Q45" s="91"/>
      <c r="R45" s="90"/>
      <c r="S45" s="90"/>
      <c r="T45" s="90"/>
      <c r="U45" s="90"/>
      <c r="V45" s="90"/>
      <c r="W45" s="91"/>
      <c r="X45" s="52"/>
    </row>
    <row r="46" spans="1:24" ht="12.75">
      <c r="A46" s="28"/>
      <c r="B46" s="10" t="s">
        <v>596</v>
      </c>
      <c r="C46" s="10"/>
      <c r="D46" s="10"/>
      <c r="E46" s="10"/>
      <c r="F46" s="10"/>
      <c r="G46" s="10"/>
      <c r="H46" s="10"/>
      <c r="I46" s="10"/>
      <c r="J46" s="10"/>
      <c r="K46" s="89"/>
      <c r="L46" s="90"/>
      <c r="M46" s="90"/>
      <c r="N46" s="90"/>
      <c r="O46" s="90"/>
      <c r="P46" s="51"/>
      <c r="Q46" s="52"/>
      <c r="R46" s="90"/>
      <c r="S46" s="90"/>
      <c r="T46" s="90"/>
      <c r="U46" s="90"/>
      <c r="V46" s="90"/>
      <c r="W46" s="51"/>
      <c r="X46" s="52"/>
    </row>
    <row r="47" spans="1:24" ht="12.75">
      <c r="A47" s="28"/>
      <c r="B47" s="10" t="s">
        <v>592</v>
      </c>
      <c r="C47" s="10"/>
      <c r="D47" s="10"/>
      <c r="E47" s="10"/>
      <c r="F47" s="10"/>
      <c r="G47" s="10"/>
      <c r="H47" s="10"/>
      <c r="I47" s="10"/>
      <c r="J47" s="10"/>
      <c r="K47" s="89"/>
      <c r="L47" s="90"/>
      <c r="M47" s="90"/>
      <c r="N47" s="90"/>
      <c r="O47" s="90"/>
      <c r="P47" s="51"/>
      <c r="Q47" s="52"/>
      <c r="R47" s="90"/>
      <c r="S47" s="90"/>
      <c r="T47" s="90"/>
      <c r="U47" s="90"/>
      <c r="V47" s="90"/>
      <c r="W47" s="51"/>
      <c r="X47" s="52"/>
    </row>
    <row r="48" spans="1:24" ht="12.75">
      <c r="A48" s="28"/>
      <c r="B48" s="10" t="s">
        <v>593</v>
      </c>
      <c r="C48" s="10"/>
      <c r="D48" s="10"/>
      <c r="E48" s="10"/>
      <c r="F48" s="10"/>
      <c r="G48" s="10"/>
      <c r="H48" s="10"/>
      <c r="I48" s="10"/>
      <c r="J48" s="10"/>
      <c r="K48" s="89"/>
      <c r="L48" s="90"/>
      <c r="M48" s="90"/>
      <c r="N48" s="90"/>
      <c r="O48" s="90"/>
      <c r="P48" s="51"/>
      <c r="Q48" s="52"/>
      <c r="R48" s="90"/>
      <c r="S48" s="90"/>
      <c r="T48" s="90"/>
      <c r="U48" s="90"/>
      <c r="V48" s="90"/>
      <c r="W48" s="51"/>
      <c r="X48" s="52"/>
    </row>
    <row r="50" spans="1:24" s="11" customFormat="1" ht="21" customHeight="1">
      <c r="A50" s="303" t="s">
        <v>614</v>
      </c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5"/>
    </row>
    <row r="51" spans="1:24" ht="13.5" customHeight="1">
      <c r="A51" s="295"/>
      <c r="B51" s="296"/>
      <c r="C51" s="296"/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296"/>
      <c r="U51" s="296"/>
      <c r="V51" s="296"/>
      <c r="W51" s="296"/>
      <c r="X51" s="297"/>
    </row>
    <row r="52" spans="1:24" ht="13.5" customHeight="1">
      <c r="A52" s="295"/>
      <c r="B52" s="296"/>
      <c r="C52" s="296"/>
      <c r="D52" s="296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7"/>
    </row>
    <row r="53" spans="1:24" ht="13.5" customHeight="1">
      <c r="A53" s="295"/>
      <c r="B53" s="296"/>
      <c r="C53" s="296"/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7"/>
    </row>
    <row r="54" spans="1:24" ht="13.5" customHeight="1">
      <c r="A54" s="295"/>
      <c r="B54" s="296"/>
      <c r="C54" s="296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  <c r="X54" s="297"/>
    </row>
    <row r="55" spans="1:24" ht="13.5" customHeight="1">
      <c r="A55" s="295"/>
      <c r="B55" s="296"/>
      <c r="C55" s="296"/>
      <c r="D55" s="296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7"/>
    </row>
    <row r="56" spans="1:24" ht="13.5" customHeight="1">
      <c r="A56" s="295"/>
      <c r="B56" s="296"/>
      <c r="C56" s="296"/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7"/>
    </row>
    <row r="57" spans="1:24" ht="13.5" customHeight="1">
      <c r="A57" s="295"/>
      <c r="B57" s="296"/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7"/>
    </row>
    <row r="58" spans="1:24" ht="13.5" customHeight="1">
      <c r="A58" s="295"/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7"/>
    </row>
    <row r="59" spans="1:24" ht="13.5" customHeight="1">
      <c r="A59" s="295"/>
      <c r="B59" s="296"/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7"/>
    </row>
    <row r="60" spans="1:24" ht="13.5" customHeight="1">
      <c r="A60" s="295"/>
      <c r="B60" s="296"/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  <c r="S60" s="296"/>
      <c r="T60" s="296"/>
      <c r="U60" s="296"/>
      <c r="V60" s="296"/>
      <c r="W60" s="296"/>
      <c r="X60" s="297"/>
    </row>
    <row r="61" spans="1:24" ht="13.5" customHeight="1">
      <c r="A61" s="295"/>
      <c r="B61" s="296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  <c r="W61" s="296"/>
      <c r="X61" s="297"/>
    </row>
    <row r="62" spans="1:24" s="11" customFormat="1" ht="21" customHeight="1">
      <c r="A62" s="401" t="s">
        <v>2804</v>
      </c>
      <c r="B62" s="402"/>
      <c r="C62" s="402"/>
      <c r="D62" s="402"/>
      <c r="E62" s="402"/>
      <c r="F62" s="402"/>
      <c r="G62" s="402"/>
      <c r="H62" s="402"/>
      <c r="I62" s="402"/>
      <c r="J62" s="402"/>
      <c r="K62" s="152" t="str">
        <f>"(a serem informados em 31/12/"&amp;RIGHT(Dados!D11,2)&amp;"):"</f>
        <v>(a serem informados em 31/12/01):</v>
      </c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46"/>
    </row>
    <row r="63" spans="1:24" ht="12.75">
      <c r="A63" s="93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0"/>
      <c r="S63" s="10"/>
      <c r="T63" s="10"/>
      <c r="U63" s="10"/>
      <c r="V63" s="10"/>
      <c r="W63" s="10"/>
      <c r="X63" s="6"/>
    </row>
    <row r="64" spans="1:24" s="22" customFormat="1" ht="25.5" customHeight="1">
      <c r="A64" s="92"/>
      <c r="B64" s="87"/>
      <c r="C64" s="87"/>
      <c r="D64" s="97" t="str">
        <f>"1 - Disponibilidades   Financeiras  em   31/12/"&amp;RIGHT(Dados!D11,2)</f>
        <v>1 - Disponibilidades   Financeiras  em   31/12/01</v>
      </c>
      <c r="E64" s="87"/>
      <c r="F64" s="87"/>
      <c r="G64" s="87"/>
      <c r="H64" s="87"/>
      <c r="I64" s="87"/>
      <c r="J64" s="87"/>
      <c r="K64" s="87"/>
      <c r="L64" s="87"/>
      <c r="M64" s="87"/>
      <c r="N64" s="191"/>
      <c r="O64" s="87"/>
      <c r="P64" s="87"/>
      <c r="Q64" s="88"/>
      <c r="R64" s="318" t="s">
        <v>588</v>
      </c>
      <c r="S64" s="318"/>
      <c r="T64" s="318"/>
      <c r="U64" s="318"/>
      <c r="V64" s="318"/>
      <c r="W64" s="318"/>
      <c r="X64" s="319"/>
    </row>
    <row r="65" spans="1:24" ht="15.75" customHeight="1">
      <c r="A65" s="94" t="s">
        <v>597</v>
      </c>
      <c r="B65" s="95"/>
      <c r="C65" s="95"/>
      <c r="D65" s="95"/>
      <c r="E65" s="95"/>
      <c r="F65" s="95"/>
      <c r="G65" s="95"/>
      <c r="H65" s="96"/>
      <c r="I65" s="96"/>
      <c r="J65" s="96"/>
      <c r="K65" s="96"/>
      <c r="L65" s="1"/>
      <c r="M65" s="1"/>
      <c r="N65" s="1"/>
      <c r="O65" s="1"/>
      <c r="P65" s="1"/>
      <c r="Q65" s="36"/>
      <c r="R65" s="314"/>
      <c r="S65" s="315"/>
      <c r="T65" s="315"/>
      <c r="U65" s="315"/>
      <c r="V65" s="315"/>
      <c r="W65" s="315"/>
      <c r="X65" s="316"/>
    </row>
    <row r="66" spans="1:24" ht="15.75" customHeight="1">
      <c r="A66" s="39" t="s">
        <v>598</v>
      </c>
      <c r="B66" s="40"/>
      <c r="C66" s="40"/>
      <c r="D66" s="40"/>
      <c r="E66" s="40"/>
      <c r="F66" s="40"/>
      <c r="G66" s="40"/>
      <c r="H66" s="41"/>
      <c r="I66" s="41"/>
      <c r="J66" s="41"/>
      <c r="K66" s="41"/>
      <c r="L66" s="10"/>
      <c r="M66" s="10"/>
      <c r="N66" s="10"/>
      <c r="O66" s="10"/>
      <c r="P66" s="10"/>
      <c r="Q66" s="6"/>
      <c r="R66" s="314">
        <v>9162</v>
      </c>
      <c r="S66" s="315"/>
      <c r="T66" s="315"/>
      <c r="U66" s="315"/>
      <c r="V66" s="315"/>
      <c r="W66" s="315"/>
      <c r="X66" s="316"/>
    </row>
    <row r="67" spans="1:24" ht="15.75" customHeight="1">
      <c r="A67" s="37" t="s">
        <v>599</v>
      </c>
      <c r="B67" s="38"/>
      <c r="C67" s="38"/>
      <c r="D67" s="38"/>
      <c r="E67" s="38"/>
      <c r="F67" s="38"/>
      <c r="G67" s="38"/>
      <c r="H67" s="42"/>
      <c r="I67" s="42"/>
      <c r="J67" s="42"/>
      <c r="K67" s="42"/>
      <c r="L67" s="2"/>
      <c r="M67" s="2"/>
      <c r="N67" s="2"/>
      <c r="O67" s="2"/>
      <c r="P67" s="2"/>
      <c r="Q67" s="35"/>
      <c r="R67" s="314"/>
      <c r="S67" s="315"/>
      <c r="T67" s="315"/>
      <c r="U67" s="315"/>
      <c r="V67" s="315"/>
      <c r="W67" s="315"/>
      <c r="X67" s="316"/>
    </row>
    <row r="68" spans="1:24" ht="15.75" customHeight="1">
      <c r="A68" s="37" t="s">
        <v>600</v>
      </c>
      <c r="B68" s="38"/>
      <c r="C68" s="38"/>
      <c r="D68" s="38"/>
      <c r="E68" s="38"/>
      <c r="F68" s="38"/>
      <c r="G68" s="38"/>
      <c r="H68" s="42"/>
      <c r="I68" s="42"/>
      <c r="J68" s="42"/>
      <c r="K68" s="42"/>
      <c r="L68" s="2"/>
      <c r="M68" s="2"/>
      <c r="N68" s="2"/>
      <c r="O68" s="2"/>
      <c r="P68" s="2"/>
      <c r="Q68" s="35"/>
      <c r="R68" s="314"/>
      <c r="S68" s="315"/>
      <c r="T68" s="315"/>
      <c r="U68" s="315"/>
      <c r="V68" s="315"/>
      <c r="W68" s="315"/>
      <c r="X68" s="316"/>
    </row>
    <row r="69" spans="1:24" s="22" customFormat="1" ht="15" customHeight="1">
      <c r="A69" s="320" t="s">
        <v>615</v>
      </c>
      <c r="B69" s="318"/>
      <c r="C69" s="318"/>
      <c r="D69" s="318"/>
      <c r="E69" s="318"/>
      <c r="F69" s="318"/>
      <c r="G69" s="318"/>
      <c r="H69" s="318"/>
      <c r="I69" s="318"/>
      <c r="J69" s="318"/>
      <c r="K69" s="318"/>
      <c r="L69" s="318"/>
      <c r="M69" s="318"/>
      <c r="N69" s="318"/>
      <c r="O69" s="318"/>
      <c r="P69" s="318"/>
      <c r="Q69" s="319"/>
      <c r="R69" s="361">
        <f>IF(OR(R65&gt;0,R66&gt;0,R67&gt;0,R68&gt;0),SUM(R65:X68)," ")</f>
        <v>9162</v>
      </c>
      <c r="S69" s="362"/>
      <c r="T69" s="362"/>
      <c r="U69" s="362"/>
      <c r="V69" s="362"/>
      <c r="W69" s="362"/>
      <c r="X69" s="363"/>
    </row>
    <row r="70" spans="1:24" ht="17.25" customHeight="1">
      <c r="A70" s="355" t="s">
        <v>601</v>
      </c>
      <c r="B70" s="356"/>
      <c r="C70" s="356"/>
      <c r="D70" s="356"/>
      <c r="E70" s="356"/>
      <c r="F70" s="356"/>
      <c r="G70" s="356"/>
      <c r="H70" s="356"/>
      <c r="I70" s="356"/>
      <c r="J70" s="356"/>
      <c r="K70" s="356"/>
      <c r="L70" s="356"/>
      <c r="M70" s="356"/>
      <c r="N70" s="356"/>
      <c r="O70" s="356"/>
      <c r="P70" s="356"/>
      <c r="Q70" s="357"/>
      <c r="R70" s="311"/>
      <c r="S70" s="312"/>
      <c r="T70" s="312"/>
      <c r="U70" s="312"/>
      <c r="V70" s="312"/>
      <c r="W70" s="312"/>
      <c r="X70" s="313"/>
    </row>
    <row r="71" spans="1:24" ht="15.75" customHeight="1">
      <c r="A71" s="39" t="str">
        <f>"Valores compromissados a  pagar  até  31/12/"&amp;RIGHT(Dados!D11,2)</f>
        <v>Valores compromissados a  pagar  até  31/12/01</v>
      </c>
      <c r="B71" s="40"/>
      <c r="C71" s="40"/>
      <c r="D71" s="40"/>
      <c r="E71" s="40"/>
      <c r="F71" s="40"/>
      <c r="G71" s="40"/>
      <c r="H71" s="43"/>
      <c r="I71" s="43"/>
      <c r="J71" s="43"/>
      <c r="K71" s="184"/>
      <c r="L71" s="10"/>
      <c r="M71" s="10"/>
      <c r="N71" s="10"/>
      <c r="O71" s="10"/>
      <c r="P71" s="10"/>
      <c r="Q71" s="6"/>
      <c r="R71" s="314"/>
      <c r="S71" s="315"/>
      <c r="T71" s="315"/>
      <c r="U71" s="315"/>
      <c r="V71" s="315"/>
      <c r="W71" s="315"/>
      <c r="X71" s="316"/>
    </row>
    <row r="72" spans="1:24" s="22" customFormat="1" ht="19.5" customHeight="1">
      <c r="A72" s="320" t="s">
        <v>616</v>
      </c>
      <c r="B72" s="318"/>
      <c r="C72" s="318"/>
      <c r="D72" s="318"/>
      <c r="E72" s="318"/>
      <c r="F72" s="318"/>
      <c r="G72" s="318"/>
      <c r="H72" s="318"/>
      <c r="I72" s="318"/>
      <c r="J72" s="318"/>
      <c r="K72" s="318"/>
      <c r="L72" s="318"/>
      <c r="M72" s="318"/>
      <c r="N72" s="318"/>
      <c r="O72" s="318"/>
      <c r="P72" s="318"/>
      <c r="Q72" s="319"/>
      <c r="R72" s="311">
        <f>IF(OR(R65&gt;0,R66&gt;0,R67&gt;0,R68&gt;0),R69-R71," ")</f>
        <v>9162</v>
      </c>
      <c r="S72" s="312"/>
      <c r="T72" s="312"/>
      <c r="U72" s="312"/>
      <c r="V72" s="312"/>
      <c r="W72" s="312"/>
      <c r="X72" s="313"/>
    </row>
    <row r="73" spans="1:24" ht="12.75">
      <c r="A73" s="7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3"/>
      <c r="S73" s="103"/>
      <c r="T73" s="103"/>
      <c r="U73" s="103"/>
      <c r="V73" s="103"/>
      <c r="W73" s="103"/>
      <c r="X73" s="104"/>
    </row>
    <row r="74" spans="1:24" s="22" customFormat="1" ht="24.75" customHeight="1">
      <c r="A74" s="320" t="s">
        <v>617</v>
      </c>
      <c r="B74" s="318"/>
      <c r="C74" s="318"/>
      <c r="D74" s="318"/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O74" s="318"/>
      <c r="P74" s="318"/>
      <c r="Q74" s="319"/>
      <c r="R74" s="364" t="s">
        <v>588</v>
      </c>
      <c r="S74" s="365"/>
      <c r="T74" s="365"/>
      <c r="U74" s="365"/>
      <c r="V74" s="365"/>
      <c r="W74" s="365"/>
      <c r="X74" s="366"/>
    </row>
    <row r="75" spans="1:24" ht="15.75" customHeight="1">
      <c r="A75" s="7" t="s">
        <v>618</v>
      </c>
      <c r="B75" s="10"/>
      <c r="C75" s="10"/>
      <c r="D75" s="10"/>
      <c r="E75" s="10"/>
      <c r="F75" s="10"/>
      <c r="G75" s="10"/>
      <c r="H75" s="10"/>
      <c r="I75" s="44"/>
      <c r="J75" s="44"/>
      <c r="K75" s="44"/>
      <c r="L75" s="44"/>
      <c r="M75" s="10"/>
      <c r="N75" s="10"/>
      <c r="O75" s="10"/>
      <c r="P75" s="10"/>
      <c r="Q75" s="6"/>
      <c r="R75" s="314"/>
      <c r="S75" s="315"/>
      <c r="T75" s="315"/>
      <c r="U75" s="315"/>
      <c r="V75" s="315"/>
      <c r="W75" s="315"/>
      <c r="X75" s="316"/>
    </row>
    <row r="76" spans="1:24" ht="15.75" customHeight="1">
      <c r="A76" s="7" t="s">
        <v>619</v>
      </c>
      <c r="B76" s="10"/>
      <c r="C76" s="10"/>
      <c r="D76" s="10"/>
      <c r="E76" s="10"/>
      <c r="F76" s="10"/>
      <c r="G76" s="10"/>
      <c r="H76" s="10"/>
      <c r="I76" s="44"/>
      <c r="J76" s="44"/>
      <c r="K76" s="44"/>
      <c r="L76" s="44"/>
      <c r="M76" s="10"/>
      <c r="N76" s="10"/>
      <c r="O76" s="10"/>
      <c r="P76" s="10"/>
      <c r="Q76" s="6"/>
      <c r="R76" s="314"/>
      <c r="S76" s="315"/>
      <c r="T76" s="315"/>
      <c r="U76" s="315"/>
      <c r="V76" s="315"/>
      <c r="W76" s="315"/>
      <c r="X76" s="316"/>
    </row>
    <row r="77" spans="1:24" s="22" customFormat="1" ht="19.5" customHeight="1">
      <c r="A77" s="320" t="s">
        <v>622</v>
      </c>
      <c r="B77" s="318"/>
      <c r="C77" s="318"/>
      <c r="D77" s="318"/>
      <c r="E77" s="318"/>
      <c r="F77" s="318"/>
      <c r="G77" s="318"/>
      <c r="H77" s="318"/>
      <c r="I77" s="318"/>
      <c r="J77" s="318"/>
      <c r="K77" s="318"/>
      <c r="L77" s="318"/>
      <c r="M77" s="318"/>
      <c r="N77" s="318"/>
      <c r="O77" s="318"/>
      <c r="P77" s="318"/>
      <c r="Q77" s="319"/>
      <c r="R77" s="311" t="str">
        <f>IF(OR(R75&gt;0,R76&gt;0),R75+R76," ")</f>
        <v> </v>
      </c>
      <c r="S77" s="312"/>
      <c r="T77" s="312"/>
      <c r="U77" s="312"/>
      <c r="V77" s="312"/>
      <c r="W77" s="312"/>
      <c r="X77" s="313"/>
    </row>
    <row r="78" spans="1:24" ht="15.75" customHeight="1">
      <c r="A78" s="7" t="s">
        <v>620</v>
      </c>
      <c r="B78" s="10"/>
      <c r="C78" s="10"/>
      <c r="D78" s="10"/>
      <c r="E78" s="10"/>
      <c r="F78" s="10"/>
      <c r="G78" s="10"/>
      <c r="H78" s="10"/>
      <c r="I78" s="44"/>
      <c r="J78" s="44"/>
      <c r="K78" s="44"/>
      <c r="L78" s="44"/>
      <c r="M78" s="10"/>
      <c r="N78" s="10"/>
      <c r="O78" s="10"/>
      <c r="P78" s="10"/>
      <c r="Q78" s="6"/>
      <c r="R78" s="314"/>
      <c r="S78" s="315"/>
      <c r="T78" s="315"/>
      <c r="U78" s="315"/>
      <c r="V78" s="315"/>
      <c r="W78" s="315"/>
      <c r="X78" s="316"/>
    </row>
    <row r="79" spans="1:24" ht="15.75" customHeight="1">
      <c r="A79" s="7" t="s">
        <v>621</v>
      </c>
      <c r="B79" s="10"/>
      <c r="C79" s="10"/>
      <c r="D79" s="10"/>
      <c r="E79" s="10"/>
      <c r="F79" s="10"/>
      <c r="G79" s="10"/>
      <c r="H79" s="10"/>
      <c r="I79" s="44"/>
      <c r="J79" s="44"/>
      <c r="K79" s="44"/>
      <c r="L79" s="44"/>
      <c r="M79" s="10"/>
      <c r="N79" s="10"/>
      <c r="O79" s="10"/>
      <c r="P79" s="10"/>
      <c r="Q79" s="6"/>
      <c r="R79" s="314"/>
      <c r="S79" s="315"/>
      <c r="T79" s="315"/>
      <c r="U79" s="315"/>
      <c r="V79" s="315"/>
      <c r="W79" s="315"/>
      <c r="X79" s="316"/>
    </row>
    <row r="80" spans="1:24" s="22" customFormat="1" ht="19.5" customHeight="1">
      <c r="A80" s="320" t="s">
        <v>623</v>
      </c>
      <c r="B80" s="318"/>
      <c r="C80" s="318"/>
      <c r="D80" s="318"/>
      <c r="E80" s="318"/>
      <c r="F80" s="318"/>
      <c r="G80" s="318"/>
      <c r="H80" s="318"/>
      <c r="I80" s="318"/>
      <c r="J80" s="318"/>
      <c r="K80" s="318"/>
      <c r="L80" s="318"/>
      <c r="M80" s="318"/>
      <c r="N80" s="318"/>
      <c r="O80" s="318"/>
      <c r="P80" s="318"/>
      <c r="Q80" s="319"/>
      <c r="R80" s="311" t="str">
        <f>IF(OR(R78&gt;0,R79&gt;0),R78+R79," ")</f>
        <v> </v>
      </c>
      <c r="S80" s="312"/>
      <c r="T80" s="312"/>
      <c r="U80" s="312"/>
      <c r="V80" s="312"/>
      <c r="W80" s="312"/>
      <c r="X80" s="313"/>
    </row>
    <row r="81" spans="1:59" s="193" customFormat="1" ht="12.75" customHeight="1">
      <c r="A81" s="278" t="s">
        <v>3373</v>
      </c>
      <c r="B81" s="279"/>
      <c r="C81" s="279"/>
      <c r="D81" s="279"/>
      <c r="E81" s="279"/>
      <c r="F81" s="279"/>
      <c r="G81" s="279"/>
      <c r="H81" s="279"/>
      <c r="I81" s="279"/>
      <c r="J81" s="279"/>
      <c r="K81" s="279"/>
      <c r="L81" s="279"/>
      <c r="M81" s="279"/>
      <c r="N81" s="279"/>
      <c r="O81" s="279"/>
      <c r="P81" s="279"/>
      <c r="Q81" s="280"/>
      <c r="R81" s="284"/>
      <c r="S81" s="285"/>
      <c r="T81" s="285"/>
      <c r="U81" s="285"/>
      <c r="V81" s="285"/>
      <c r="W81" s="285"/>
      <c r="X81" s="286"/>
      <c r="Y81" s="192"/>
      <c r="Z81" s="192"/>
      <c r="AA81" s="192"/>
      <c r="AB81" s="192"/>
      <c r="AC81" s="192"/>
      <c r="AD81" s="192"/>
      <c r="AE81" s="192"/>
      <c r="AF81" s="192"/>
      <c r="AG81" s="192"/>
      <c r="AH81" s="192"/>
      <c r="AI81" s="192"/>
      <c r="AJ81" s="192"/>
      <c r="AK81" s="192"/>
      <c r="AL81" s="192"/>
      <c r="AM81" s="192"/>
      <c r="AN81" s="192"/>
      <c r="AO81" s="192"/>
      <c r="AP81" s="192"/>
      <c r="AQ81" s="192"/>
      <c r="AR81" s="192"/>
      <c r="AS81" s="192"/>
      <c r="AT81" s="192"/>
      <c r="AU81" s="192"/>
      <c r="AV81" s="192"/>
      <c r="AW81" s="192"/>
      <c r="AX81" s="192"/>
      <c r="AY81" s="192"/>
      <c r="AZ81" s="192"/>
      <c r="BA81" s="192"/>
      <c r="BB81" s="192"/>
      <c r="BC81" s="192"/>
      <c r="BD81" s="192"/>
      <c r="BE81" s="192"/>
      <c r="BF81" s="192"/>
      <c r="BG81" s="192"/>
    </row>
    <row r="82" spans="1:59" s="193" customFormat="1" ht="12" customHeight="1">
      <c r="A82" s="281" t="s">
        <v>3374</v>
      </c>
      <c r="B82" s="282"/>
      <c r="C82" s="282"/>
      <c r="D82" s="282"/>
      <c r="E82" s="282"/>
      <c r="F82" s="282"/>
      <c r="G82" s="282"/>
      <c r="H82" s="282"/>
      <c r="I82" s="282"/>
      <c r="J82" s="282"/>
      <c r="K82" s="282"/>
      <c r="L82" s="282"/>
      <c r="M82" s="282"/>
      <c r="N82" s="282"/>
      <c r="O82" s="282"/>
      <c r="P82" s="282"/>
      <c r="Q82" s="283"/>
      <c r="R82" s="287"/>
      <c r="S82" s="288"/>
      <c r="T82" s="288"/>
      <c r="U82" s="288"/>
      <c r="V82" s="288"/>
      <c r="W82" s="288"/>
      <c r="X82" s="289"/>
      <c r="Y82" s="192"/>
      <c r="Z82" s="192"/>
      <c r="AA82" s="192"/>
      <c r="AB82" s="192"/>
      <c r="AC82" s="192"/>
      <c r="AD82" s="192"/>
      <c r="AE82" s="192"/>
      <c r="AF82" s="192"/>
      <c r="AG82" s="192"/>
      <c r="AH82" s="192"/>
      <c r="AI82" s="192"/>
      <c r="AJ82" s="192"/>
      <c r="AK82" s="192"/>
      <c r="AL82" s="192"/>
      <c r="AM82" s="192"/>
      <c r="AN82" s="192"/>
      <c r="AO82" s="192"/>
      <c r="AP82" s="192"/>
      <c r="AQ82" s="192"/>
      <c r="AR82" s="192"/>
      <c r="AS82" s="192"/>
      <c r="AT82" s="192"/>
      <c r="AU82" s="192"/>
      <c r="AV82" s="192"/>
      <c r="AW82" s="192"/>
      <c r="AX82" s="192"/>
      <c r="AY82" s="192"/>
      <c r="AZ82" s="192"/>
      <c r="BA82" s="192"/>
      <c r="BB82" s="192"/>
      <c r="BC82" s="192"/>
      <c r="BD82" s="192"/>
      <c r="BE82" s="192"/>
      <c r="BF82" s="192"/>
      <c r="BG82" s="192"/>
    </row>
    <row r="83" spans="1:24" ht="6" customHeight="1">
      <c r="A83" s="7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6"/>
    </row>
    <row r="84" spans="1:24" s="22" customFormat="1" ht="24.75" customHeight="1">
      <c r="A84" s="320" t="s">
        <v>624</v>
      </c>
      <c r="B84" s="318"/>
      <c r="C84" s="318"/>
      <c r="D84" s="318"/>
      <c r="E84" s="318"/>
      <c r="F84" s="318"/>
      <c r="G84" s="318"/>
      <c r="H84" s="318"/>
      <c r="I84" s="318"/>
      <c r="J84" s="318"/>
      <c r="K84" s="318"/>
      <c r="L84" s="319"/>
      <c r="M84" s="320" t="s">
        <v>588</v>
      </c>
      <c r="N84" s="318"/>
      <c r="O84" s="318"/>
      <c r="P84" s="318"/>
      <c r="Q84" s="318"/>
      <c r="R84" s="318"/>
      <c r="S84" s="319"/>
      <c r="T84" s="320" t="s">
        <v>602</v>
      </c>
      <c r="U84" s="318"/>
      <c r="V84" s="318"/>
      <c r="W84" s="318"/>
      <c r="X84" s="319"/>
    </row>
    <row r="85" spans="1:24" ht="15.75" customHeight="1">
      <c r="A85" s="7" t="s">
        <v>1180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6"/>
      <c r="M85" s="314">
        <v>57363</v>
      </c>
      <c r="N85" s="315"/>
      <c r="O85" s="315"/>
      <c r="P85" s="315"/>
      <c r="Q85" s="315"/>
      <c r="R85" s="315"/>
      <c r="S85" s="316"/>
      <c r="T85" s="358">
        <f>IF($R$12&gt;0,M85/$R$12*100," ")</f>
        <v>0.7</v>
      </c>
      <c r="U85" s="359"/>
      <c r="V85" s="359"/>
      <c r="W85" s="359"/>
      <c r="X85" s="360"/>
    </row>
    <row r="86" spans="1:24" ht="15.75" customHeight="1">
      <c r="A86" s="34" t="s">
        <v>603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35"/>
      <c r="M86" s="314">
        <v>111348</v>
      </c>
      <c r="N86" s="315"/>
      <c r="O86" s="315"/>
      <c r="P86" s="315"/>
      <c r="Q86" s="315"/>
      <c r="R86" s="315"/>
      <c r="S86" s="316"/>
      <c r="T86" s="358">
        <f>IF($R$12&gt;0,M86/$R$12*100," ")</f>
        <v>1.36</v>
      </c>
      <c r="U86" s="359"/>
      <c r="V86" s="359"/>
      <c r="W86" s="359"/>
      <c r="X86" s="360"/>
    </row>
    <row r="87" spans="1:24" ht="12.75">
      <c r="A87" s="7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6"/>
    </row>
    <row r="88" spans="1:24" s="22" customFormat="1" ht="24.75" customHeight="1">
      <c r="A88" s="320" t="s">
        <v>625</v>
      </c>
      <c r="B88" s="318"/>
      <c r="C88" s="318"/>
      <c r="D88" s="318"/>
      <c r="E88" s="318"/>
      <c r="F88" s="318"/>
      <c r="G88" s="318"/>
      <c r="H88" s="318"/>
      <c r="I88" s="318"/>
      <c r="J88" s="318"/>
      <c r="K88" s="318"/>
      <c r="L88" s="318"/>
      <c r="M88" s="318"/>
      <c r="N88" s="318"/>
      <c r="O88" s="318"/>
      <c r="P88" s="318"/>
      <c r="Q88" s="318"/>
      <c r="R88" s="318"/>
      <c r="S88" s="318"/>
      <c r="T88" s="318"/>
      <c r="U88" s="318"/>
      <c r="V88" s="318"/>
      <c r="W88" s="318"/>
      <c r="X88" s="319"/>
    </row>
    <row r="89" spans="1:24" ht="12.75">
      <c r="A89" s="321" t="s">
        <v>559</v>
      </c>
      <c r="B89" s="270"/>
      <c r="C89" s="271"/>
      <c r="D89" s="322" t="s">
        <v>626</v>
      </c>
      <c r="E89" s="323"/>
      <c r="F89" s="323"/>
      <c r="G89" s="323"/>
      <c r="H89" s="323"/>
      <c r="I89" s="324"/>
      <c r="J89" s="328" t="s">
        <v>560</v>
      </c>
      <c r="K89" s="329"/>
      <c r="L89" s="329"/>
      <c r="M89" s="329"/>
      <c r="N89" s="329"/>
      <c r="O89" s="329"/>
      <c r="P89" s="329"/>
      <c r="Q89" s="329"/>
      <c r="R89" s="330"/>
      <c r="S89" s="321" t="s">
        <v>606</v>
      </c>
      <c r="T89" s="270"/>
      <c r="U89" s="271"/>
      <c r="V89" s="321" t="s">
        <v>607</v>
      </c>
      <c r="W89" s="270"/>
      <c r="X89" s="271"/>
    </row>
    <row r="90" spans="1:24" ht="12.75">
      <c r="A90" s="275"/>
      <c r="B90" s="276"/>
      <c r="C90" s="277"/>
      <c r="D90" s="325"/>
      <c r="E90" s="326"/>
      <c r="F90" s="326"/>
      <c r="G90" s="326"/>
      <c r="H90" s="326"/>
      <c r="I90" s="327"/>
      <c r="J90" s="328" t="s">
        <v>604</v>
      </c>
      <c r="K90" s="329"/>
      <c r="L90" s="330"/>
      <c r="M90" s="328" t="s">
        <v>605</v>
      </c>
      <c r="N90" s="329"/>
      <c r="O90" s="330"/>
      <c r="P90" s="328" t="s">
        <v>563</v>
      </c>
      <c r="Q90" s="329"/>
      <c r="R90" s="330"/>
      <c r="S90" s="275"/>
      <c r="T90" s="276"/>
      <c r="U90" s="277"/>
      <c r="V90" s="275"/>
      <c r="W90" s="276"/>
      <c r="X90" s="277"/>
    </row>
    <row r="91" spans="1:24" ht="15.75" customHeight="1">
      <c r="A91" s="331"/>
      <c r="B91" s="332"/>
      <c r="C91" s="333"/>
      <c r="D91" s="311"/>
      <c r="E91" s="312"/>
      <c r="F91" s="312"/>
      <c r="G91" s="312"/>
      <c r="H91" s="312"/>
      <c r="I91" s="313"/>
      <c r="J91" s="331"/>
      <c r="K91" s="332"/>
      <c r="L91" s="333"/>
      <c r="M91" s="331"/>
      <c r="N91" s="332"/>
      <c r="O91" s="333"/>
      <c r="P91" s="331"/>
      <c r="Q91" s="332"/>
      <c r="R91" s="333"/>
      <c r="S91" s="311"/>
      <c r="T91" s="312"/>
      <c r="U91" s="313"/>
      <c r="V91" s="311"/>
      <c r="W91" s="312"/>
      <c r="X91" s="313"/>
    </row>
    <row r="92" spans="1:24" ht="15.75" customHeight="1">
      <c r="A92" s="331"/>
      <c r="B92" s="332"/>
      <c r="C92" s="333"/>
      <c r="D92" s="311"/>
      <c r="E92" s="312"/>
      <c r="F92" s="312"/>
      <c r="G92" s="312"/>
      <c r="H92" s="312"/>
      <c r="I92" s="313"/>
      <c r="J92" s="331"/>
      <c r="K92" s="332"/>
      <c r="L92" s="333"/>
      <c r="M92" s="331"/>
      <c r="N92" s="332"/>
      <c r="O92" s="333"/>
      <c r="P92" s="331"/>
      <c r="Q92" s="332"/>
      <c r="R92" s="333"/>
      <c r="S92" s="311"/>
      <c r="T92" s="312"/>
      <c r="U92" s="313"/>
      <c r="V92" s="311"/>
      <c r="W92" s="312"/>
      <c r="X92" s="313"/>
    </row>
    <row r="93" spans="1:24" ht="15.75" customHeight="1">
      <c r="A93" s="331"/>
      <c r="B93" s="332"/>
      <c r="C93" s="333"/>
      <c r="D93" s="311"/>
      <c r="E93" s="312"/>
      <c r="F93" s="312"/>
      <c r="G93" s="312"/>
      <c r="H93" s="312"/>
      <c r="I93" s="313"/>
      <c r="J93" s="331"/>
      <c r="K93" s="332"/>
      <c r="L93" s="333"/>
      <c r="M93" s="331"/>
      <c r="N93" s="332"/>
      <c r="O93" s="333"/>
      <c r="P93" s="331"/>
      <c r="Q93" s="332"/>
      <c r="R93" s="333"/>
      <c r="S93" s="311"/>
      <c r="T93" s="312"/>
      <c r="U93" s="313"/>
      <c r="V93" s="311"/>
      <c r="W93" s="312"/>
      <c r="X93" s="313"/>
    </row>
    <row r="94" spans="1:24" ht="21.75" customHeight="1">
      <c r="A94" s="377"/>
      <c r="B94" s="378"/>
      <c r="C94" s="378"/>
      <c r="D94" s="378"/>
      <c r="E94" s="378"/>
      <c r="F94" s="378"/>
      <c r="G94" s="378"/>
      <c r="H94" s="378"/>
      <c r="I94" s="378"/>
      <c r="J94" s="378"/>
      <c r="K94" s="378"/>
      <c r="L94" s="378"/>
      <c r="M94" s="378"/>
      <c r="N94" s="378"/>
      <c r="O94" s="378"/>
      <c r="P94" s="378"/>
      <c r="Q94" s="378"/>
      <c r="R94" s="378"/>
      <c r="S94" s="378"/>
      <c r="T94" s="378"/>
      <c r="U94" s="378"/>
      <c r="V94" s="378"/>
      <c r="W94" s="378"/>
      <c r="X94" s="379"/>
    </row>
    <row r="95" spans="1:24" ht="12.75">
      <c r="A95" s="106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8"/>
    </row>
    <row r="96" spans="1:24" ht="12.75">
      <c r="A96" s="106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8"/>
    </row>
    <row r="97" spans="1:24" ht="12.75">
      <c r="A97" s="106"/>
      <c r="B97" s="107"/>
      <c r="C97" s="107"/>
      <c r="D97" s="107"/>
      <c r="E97" s="109"/>
      <c r="F97" s="101"/>
      <c r="G97" s="110"/>
      <c r="H97" s="107"/>
      <c r="I97" s="107"/>
      <c r="J97" s="107"/>
      <c r="K97" s="107"/>
      <c r="L97" s="107"/>
      <c r="M97" s="107"/>
      <c r="N97" s="109"/>
      <c r="O97" s="101"/>
      <c r="P97" s="110"/>
      <c r="Q97" s="107"/>
      <c r="R97" s="107"/>
      <c r="S97" s="107"/>
      <c r="T97" s="107"/>
      <c r="U97" s="107"/>
      <c r="V97" s="107"/>
      <c r="W97" s="107"/>
      <c r="X97" s="108"/>
    </row>
    <row r="98" spans="1:24" ht="12.75">
      <c r="A98" s="111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3"/>
    </row>
    <row r="100" spans="1:24" ht="12.75">
      <c r="A100" s="380"/>
      <c r="B100" s="381"/>
      <c r="C100" s="381"/>
      <c r="D100" s="382"/>
      <c r="E100" s="383" t="s">
        <v>2776</v>
      </c>
      <c r="F100" s="384"/>
      <c r="G100" s="384"/>
      <c r="H100" s="384"/>
      <c r="I100" s="384"/>
      <c r="J100" s="384"/>
      <c r="K100" s="384"/>
      <c r="L100" s="384"/>
      <c r="M100" s="384"/>
      <c r="N100" s="384"/>
      <c r="O100" s="384"/>
      <c r="P100" s="385"/>
      <c r="Q100" s="386" t="s">
        <v>2777</v>
      </c>
      <c r="R100" s="387"/>
      <c r="S100" s="387"/>
      <c r="T100" s="388"/>
      <c r="U100" s="383" t="s">
        <v>2778</v>
      </c>
      <c r="V100" s="384"/>
      <c r="W100" s="384"/>
      <c r="X100" s="385"/>
    </row>
    <row r="101" spans="1:24" ht="12.75">
      <c r="A101" s="389" t="s">
        <v>2779</v>
      </c>
      <c r="B101" s="390"/>
      <c r="C101" s="390"/>
      <c r="D101" s="391"/>
      <c r="E101" s="392" t="str">
        <f>IF(Dados!G42&gt;0,Dados!G42," ")</f>
        <v>AILTON CICERO DOS SANTOS</v>
      </c>
      <c r="F101" s="393"/>
      <c r="G101" s="393"/>
      <c r="H101" s="393"/>
      <c r="I101" s="393"/>
      <c r="J101" s="393"/>
      <c r="K101" s="393"/>
      <c r="L101" s="393"/>
      <c r="M101" s="393"/>
      <c r="N101" s="393"/>
      <c r="O101" s="393"/>
      <c r="P101" s="394"/>
      <c r="Q101" s="395" t="str">
        <f>IF(Dados!G43&gt;0,Dados!G43," ")</f>
        <v>481.848.376-15.</v>
      </c>
      <c r="R101" s="396"/>
      <c r="S101" s="396"/>
      <c r="T101" s="397"/>
      <c r="U101" s="380"/>
      <c r="V101" s="381"/>
      <c r="W101" s="381"/>
      <c r="X101" s="382"/>
    </row>
    <row r="102" spans="1:24" ht="12.75">
      <c r="A102" s="389" t="s">
        <v>566</v>
      </c>
      <c r="B102" s="390"/>
      <c r="C102" s="390"/>
      <c r="D102" s="391"/>
      <c r="E102" s="392" t="str">
        <f>IF(Dados!G45&gt;0,Dados!G45," ")</f>
        <v>ELIVELTON CESAR DE OLIVEIRA SILVA</v>
      </c>
      <c r="F102" s="393"/>
      <c r="G102" s="393"/>
      <c r="H102" s="393"/>
      <c r="I102" s="393"/>
      <c r="J102" s="393"/>
      <c r="K102" s="393"/>
      <c r="L102" s="393"/>
      <c r="M102" s="393"/>
      <c r="N102" s="393"/>
      <c r="O102" s="393"/>
      <c r="P102" s="394"/>
      <c r="Q102" s="395" t="str">
        <f>IF(Dados!G46&gt;0,Dados!G46," ")</f>
        <v>957.683.436-87</v>
      </c>
      <c r="R102" s="396"/>
      <c r="S102" s="396"/>
      <c r="T102" s="397"/>
      <c r="U102" s="398" t="str">
        <f>IF(Dados!R46&gt;0,Dados!R46," ")</f>
        <v>MG-071535/0-4</v>
      </c>
      <c r="V102" s="399"/>
      <c r="W102" s="399"/>
      <c r="X102" s="400"/>
    </row>
    <row r="103" spans="1:24" ht="12.75">
      <c r="A103" s="389" t="s">
        <v>567</v>
      </c>
      <c r="B103" s="390"/>
      <c r="C103" s="390"/>
      <c r="D103" s="391"/>
      <c r="E103" s="392" t="str">
        <f>IF(Dados!G48&gt;0,Dados!G48," ")</f>
        <v>ATAIDE DONIZETE STORTI</v>
      </c>
      <c r="F103" s="393"/>
      <c r="G103" s="393"/>
      <c r="H103" s="393"/>
      <c r="I103" s="393"/>
      <c r="J103" s="393"/>
      <c r="K103" s="393"/>
      <c r="L103" s="393"/>
      <c r="M103" s="393"/>
      <c r="N103" s="393"/>
      <c r="O103" s="393"/>
      <c r="P103" s="394"/>
      <c r="Q103" s="395" t="str">
        <f>IF(Dados!G49&gt;0,Dados!G49," ")</f>
        <v>685.912.416-49</v>
      </c>
      <c r="R103" s="396"/>
      <c r="S103" s="396"/>
      <c r="T103" s="397"/>
      <c r="U103" s="380"/>
      <c r="V103" s="381"/>
      <c r="W103" s="381"/>
      <c r="X103" s="382"/>
    </row>
    <row r="104" spans="1:24" ht="12.75">
      <c r="A104" s="131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</row>
    <row r="105" spans="1:24" ht="12.75">
      <c r="A105" s="376"/>
      <c r="B105" s="376"/>
      <c r="C105" s="376"/>
      <c r="D105" s="376"/>
      <c r="E105" s="376"/>
      <c r="F105" s="376"/>
      <c r="G105" s="376"/>
      <c r="H105" s="131"/>
      <c r="I105" s="376"/>
      <c r="J105" s="376"/>
      <c r="K105" s="376"/>
      <c r="L105" s="376"/>
      <c r="M105" s="376"/>
      <c r="N105" s="376"/>
      <c r="O105" s="376"/>
      <c r="P105" s="376"/>
      <c r="Q105" s="131"/>
      <c r="R105" s="376"/>
      <c r="S105" s="376"/>
      <c r="T105" s="376"/>
      <c r="U105" s="376"/>
      <c r="V105" s="376"/>
      <c r="W105" s="376"/>
      <c r="X105" s="376"/>
    </row>
  </sheetData>
  <sheetProtection password="CF62" sheet="1" objects="1" scenarios="1"/>
  <mergeCells count="198">
    <mergeCell ref="A62:J62"/>
    <mergeCell ref="A103:D103"/>
    <mergeCell ref="E103:P103"/>
    <mergeCell ref="Q103:T103"/>
    <mergeCell ref="A101:D101"/>
    <mergeCell ref="E101:P101"/>
    <mergeCell ref="Q101:T101"/>
    <mergeCell ref="A69:Q69"/>
    <mergeCell ref="R65:X65"/>
    <mergeCell ref="R67:X67"/>
    <mergeCell ref="U103:X103"/>
    <mergeCell ref="A102:D102"/>
    <mergeCell ref="E102:P102"/>
    <mergeCell ref="Q102:T102"/>
    <mergeCell ref="U102:X102"/>
    <mergeCell ref="U101:X101"/>
    <mergeCell ref="A100:D100"/>
    <mergeCell ref="E100:P100"/>
    <mergeCell ref="Q100:T100"/>
    <mergeCell ref="U100:X100"/>
    <mergeCell ref="A105:G105"/>
    <mergeCell ref="I105:P105"/>
    <mergeCell ref="R105:X105"/>
    <mergeCell ref="E6:L6"/>
    <mergeCell ref="A94:X94"/>
    <mergeCell ref="K9:Q9"/>
    <mergeCell ref="K10:O10"/>
    <mergeCell ref="P10:Q10"/>
    <mergeCell ref="R10:V10"/>
    <mergeCell ref="P36:Q36"/>
    <mergeCell ref="K14:O14"/>
    <mergeCell ref="A1:X1"/>
    <mergeCell ref="A2:X2"/>
    <mergeCell ref="A3:X3"/>
    <mergeCell ref="A8:X8"/>
    <mergeCell ref="Q5:T5"/>
    <mergeCell ref="Q6:T6"/>
    <mergeCell ref="U6:X6"/>
    <mergeCell ref="R14:V14"/>
    <mergeCell ref="R9:X9"/>
    <mergeCell ref="R16:V16"/>
    <mergeCell ref="R17:V17"/>
    <mergeCell ref="W32:X32"/>
    <mergeCell ref="R68:X68"/>
    <mergeCell ref="R18:V18"/>
    <mergeCell ref="R26:V26"/>
    <mergeCell ref="R27:V27"/>
    <mergeCell ref="R28:V28"/>
    <mergeCell ref="R32:V32"/>
    <mergeCell ref="R33:V33"/>
    <mergeCell ref="R69:X69"/>
    <mergeCell ref="R75:X75"/>
    <mergeCell ref="R76:X76"/>
    <mergeCell ref="A70:Q70"/>
    <mergeCell ref="A72:Q72"/>
    <mergeCell ref="R70:X70"/>
    <mergeCell ref="R71:X71"/>
    <mergeCell ref="R72:X72"/>
    <mergeCell ref="A74:Q74"/>
    <mergeCell ref="R74:X74"/>
    <mergeCell ref="A77:Q77"/>
    <mergeCell ref="A80:Q80"/>
    <mergeCell ref="R77:X77"/>
    <mergeCell ref="R80:X80"/>
    <mergeCell ref="R78:X78"/>
    <mergeCell ref="R79:X79"/>
    <mergeCell ref="P90:R90"/>
    <mergeCell ref="T85:X85"/>
    <mergeCell ref="M86:S86"/>
    <mergeCell ref="T86:X86"/>
    <mergeCell ref="S89:U90"/>
    <mergeCell ref="V89:X90"/>
    <mergeCell ref="D5:P5"/>
    <mergeCell ref="K12:O12"/>
    <mergeCell ref="R12:V12"/>
    <mergeCell ref="W12:X12"/>
    <mergeCell ref="W10:X10"/>
    <mergeCell ref="A12:J12"/>
    <mergeCell ref="A10:J10"/>
    <mergeCell ref="K18:O18"/>
    <mergeCell ref="P12:Q12"/>
    <mergeCell ref="P14:Q14"/>
    <mergeCell ref="P17:Q17"/>
    <mergeCell ref="P18:Q18"/>
    <mergeCell ref="K16:O16"/>
    <mergeCell ref="P16:Q16"/>
    <mergeCell ref="K15:O15"/>
    <mergeCell ref="P15:Q15"/>
    <mergeCell ref="K17:O17"/>
    <mergeCell ref="W14:X14"/>
    <mergeCell ref="W16:X16"/>
    <mergeCell ref="W17:X17"/>
    <mergeCell ref="W18:X18"/>
    <mergeCell ref="R21:V21"/>
    <mergeCell ref="R22:V22"/>
    <mergeCell ref="R23:V23"/>
    <mergeCell ref="P21:Q21"/>
    <mergeCell ref="P22:Q22"/>
    <mergeCell ref="P23:Q23"/>
    <mergeCell ref="K31:O31"/>
    <mergeCell ref="K21:O21"/>
    <mergeCell ref="K22:O22"/>
    <mergeCell ref="K23:O23"/>
    <mergeCell ref="W37:X37"/>
    <mergeCell ref="W38:X38"/>
    <mergeCell ref="P26:Q26"/>
    <mergeCell ref="K37:O37"/>
    <mergeCell ref="K26:O26"/>
    <mergeCell ref="K27:O27"/>
    <mergeCell ref="K28:O28"/>
    <mergeCell ref="K32:O32"/>
    <mergeCell ref="K33:O33"/>
    <mergeCell ref="P32:Q32"/>
    <mergeCell ref="A91:C91"/>
    <mergeCell ref="A92:C92"/>
    <mergeCell ref="A93:C93"/>
    <mergeCell ref="D91:I91"/>
    <mergeCell ref="D92:I92"/>
    <mergeCell ref="D93:I93"/>
    <mergeCell ref="M93:O93"/>
    <mergeCell ref="P93:R93"/>
    <mergeCell ref="S93:U93"/>
    <mergeCell ref="J91:L91"/>
    <mergeCell ref="J92:L92"/>
    <mergeCell ref="J93:L93"/>
    <mergeCell ref="M91:O91"/>
    <mergeCell ref="M92:O92"/>
    <mergeCell ref="P91:R91"/>
    <mergeCell ref="P92:R92"/>
    <mergeCell ref="T84:X84"/>
    <mergeCell ref="M84:S84"/>
    <mergeCell ref="A84:L84"/>
    <mergeCell ref="A89:C90"/>
    <mergeCell ref="D89:I90"/>
    <mergeCell ref="J89:R89"/>
    <mergeCell ref="J90:L90"/>
    <mergeCell ref="A88:X88"/>
    <mergeCell ref="M85:S85"/>
    <mergeCell ref="M90:O90"/>
    <mergeCell ref="V92:X92"/>
    <mergeCell ref="V93:X93"/>
    <mergeCell ref="U5:W5"/>
    <mergeCell ref="S91:U91"/>
    <mergeCell ref="S92:U92"/>
    <mergeCell ref="A58:X58"/>
    <mergeCell ref="R64:X64"/>
    <mergeCell ref="A59:X59"/>
    <mergeCell ref="R41:V41"/>
    <mergeCell ref="A53:X53"/>
    <mergeCell ref="AB12:AE12"/>
    <mergeCell ref="AB19:AD19"/>
    <mergeCell ref="AB20:AD20"/>
    <mergeCell ref="V91:X91"/>
    <mergeCell ref="A60:X60"/>
    <mergeCell ref="A61:X61"/>
    <mergeCell ref="R66:X66"/>
    <mergeCell ref="A55:X55"/>
    <mergeCell ref="A56:X56"/>
    <mergeCell ref="A57:X57"/>
    <mergeCell ref="R31:V31"/>
    <mergeCell ref="P31:Q31"/>
    <mergeCell ref="R42:V42"/>
    <mergeCell ref="P41:Q41"/>
    <mergeCell ref="P42:Q42"/>
    <mergeCell ref="P38:Q38"/>
    <mergeCell ref="P33:Q33"/>
    <mergeCell ref="K38:O38"/>
    <mergeCell ref="R37:V37"/>
    <mergeCell ref="R38:V38"/>
    <mergeCell ref="P37:Q37"/>
    <mergeCell ref="AB21:AD21"/>
    <mergeCell ref="AB22:AD22"/>
    <mergeCell ref="W41:X41"/>
    <mergeCell ref="W42:X42"/>
    <mergeCell ref="W21:X21"/>
    <mergeCell ref="W22:X22"/>
    <mergeCell ref="W23:X23"/>
    <mergeCell ref="W26:X26"/>
    <mergeCell ref="W33:X33"/>
    <mergeCell ref="W36:X36"/>
    <mergeCell ref="K41:O41"/>
    <mergeCell ref="K42:O42"/>
    <mergeCell ref="K43:O43"/>
    <mergeCell ref="A54:X54"/>
    <mergeCell ref="W43:X43"/>
    <mergeCell ref="R43:V43"/>
    <mergeCell ref="P43:Q43"/>
    <mergeCell ref="A50:X50"/>
    <mergeCell ref="A81:Q81"/>
    <mergeCell ref="A82:Q82"/>
    <mergeCell ref="R81:X82"/>
    <mergeCell ref="R15:V15"/>
    <mergeCell ref="W15:X15"/>
    <mergeCell ref="A51:X51"/>
    <mergeCell ref="A52:X52"/>
    <mergeCell ref="W31:X31"/>
    <mergeCell ref="K36:O36"/>
    <mergeCell ref="R36:V36"/>
  </mergeCells>
  <conditionalFormatting sqref="K21:O21">
    <cfRule type="expression" priority="1" dxfId="0" stopIfTrue="1">
      <formula>$K$21&gt;$K$22</formula>
    </cfRule>
  </conditionalFormatting>
  <conditionalFormatting sqref="R21:V21">
    <cfRule type="expression" priority="2" dxfId="0" stopIfTrue="1">
      <formula>$R$21&gt;$R$22</formula>
    </cfRule>
  </conditionalFormatting>
  <conditionalFormatting sqref="W21:X21">
    <cfRule type="expression" priority="3" dxfId="0" stopIfTrue="1">
      <formula>$W$21&gt;$W$22</formula>
    </cfRule>
  </conditionalFormatting>
  <conditionalFormatting sqref="K14:O14">
    <cfRule type="expression" priority="4" dxfId="0" stopIfTrue="1">
      <formula>$K$14&gt;95%*$K$17</formula>
    </cfRule>
    <cfRule type="cellIs" priority="5" dxfId="1" operator="between" stopIfTrue="1">
      <formula>$K$15+0.000001</formula>
      <formula>$K$16</formula>
    </cfRule>
  </conditionalFormatting>
  <conditionalFormatting sqref="P14:Q14">
    <cfRule type="expression" priority="6" dxfId="0" stopIfTrue="1">
      <formula>P14&gt;95%*$P$17</formula>
    </cfRule>
    <cfRule type="cellIs" priority="7" dxfId="1" operator="between" stopIfTrue="1">
      <formula>$P$15+0.0000001</formula>
      <formula>$P$16</formula>
    </cfRule>
  </conditionalFormatting>
  <conditionalFormatting sqref="W14:X14">
    <cfRule type="expression" priority="8" dxfId="0" stopIfTrue="1">
      <formula>W14&gt;$W$16</formula>
    </cfRule>
    <cfRule type="cellIs" priority="9" dxfId="1" operator="between" stopIfTrue="1">
      <formula>$W$15+0.00001</formula>
      <formula>$W$16</formula>
    </cfRule>
  </conditionalFormatting>
  <conditionalFormatting sqref="R14:V14">
    <cfRule type="expression" priority="10" dxfId="0" stopIfTrue="1">
      <formula>$W$14&gt;$W$16</formula>
    </cfRule>
    <cfRule type="cellIs" priority="11" dxfId="2" operator="equal" stopIfTrue="1">
      <formula>0</formula>
    </cfRule>
    <cfRule type="cellIs" priority="12" dxfId="1" operator="between" stopIfTrue="1">
      <formula>$R$15+0.00001</formula>
      <formula>$R$16</formula>
    </cfRule>
  </conditionalFormatting>
  <conditionalFormatting sqref="U5:W5">
    <cfRule type="cellIs" priority="13" dxfId="0" operator="equal" stopIfTrue="1">
      <formula>"Não Enviar"</formula>
    </cfRule>
  </conditionalFormatting>
  <dataValidations count="1">
    <dataValidation type="list" allowBlank="1" showInputMessage="1" showErrorMessage="1" sqref="AB7:AB8">
      <formula1>$AB$7:$AB$8</formula1>
    </dataValidation>
  </dataValidations>
  <printOptions/>
  <pageMargins left="0.7874015748031497" right="0.5905511811023623" top="0.7874015748031497" bottom="0.5905511811023623" header="0.5118110236220472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C1">
      <selection activeCell="K4" sqref="K4"/>
    </sheetView>
  </sheetViews>
  <sheetFormatPr defaultColWidth="9.140625" defaultRowHeight="12.75"/>
  <cols>
    <col min="1" max="1" width="23.8515625" style="0" customWidth="1"/>
    <col min="2" max="12" width="8.421875" style="0" customWidth="1"/>
    <col min="14" max="14" width="11.140625" style="0" customWidth="1"/>
  </cols>
  <sheetData>
    <row r="1" spans="1:14" ht="12.75">
      <c r="A1" s="370" t="str">
        <f>"                                                                            TRIBUNAL DE CONTAS DO ESTADO DE MINAS GERAIS                                                                  "&amp;Dados!AC7</f>
        <v>                                                                            TRIBUNAL DE CONTAS DO ESTADO DE MINAS GERAIS                                                                  V-1.5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</row>
    <row r="2" spans="1:14" ht="12.75">
      <c r="A2" s="371" t="s">
        <v>2754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</row>
    <row r="3" spans="1:14" ht="12.75">
      <c r="A3" s="372" t="s">
        <v>569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2"/>
      <c r="N4" s="1"/>
    </row>
    <row r="5" spans="1:14" ht="12.75">
      <c r="A5" s="54" t="s">
        <v>570</v>
      </c>
      <c r="B5" s="404" t="str">
        <f>IF(1!D5&gt;0,1!D5," ")</f>
        <v>Cachoeira Dourada</v>
      </c>
      <c r="C5" s="404"/>
      <c r="D5" s="404"/>
      <c r="E5" s="404"/>
      <c r="F5" s="404"/>
      <c r="G5" s="404"/>
      <c r="H5" s="404"/>
      <c r="I5" s="404"/>
      <c r="J5" s="404"/>
      <c r="K5" s="404"/>
      <c r="L5" s="1"/>
      <c r="M5" s="31" t="s">
        <v>561</v>
      </c>
      <c r="N5" s="58" t="str">
        <f>1!U5</f>
        <v>31/12/01</v>
      </c>
    </row>
    <row r="6" spans="1:14" ht="12.75">
      <c r="A6" s="54" t="s">
        <v>2762</v>
      </c>
      <c r="B6" s="13" t="s">
        <v>2763</v>
      </c>
      <c r="C6" s="1"/>
      <c r="D6" s="1"/>
      <c r="E6" s="1"/>
      <c r="F6" s="1"/>
      <c r="G6" s="1"/>
      <c r="H6" s="1"/>
      <c r="I6" s="1"/>
      <c r="J6" s="1"/>
      <c r="K6" s="1"/>
      <c r="L6" s="403" t="s">
        <v>2757</v>
      </c>
      <c r="M6" s="403"/>
      <c r="N6" s="1" t="str">
        <f>1!U6</f>
        <v>2º Semestre</v>
      </c>
    </row>
    <row r="7" spans="1:14" s="1" customFormat="1" ht="12.75">
      <c r="A7" s="1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411" t="s">
        <v>2769</v>
      </c>
      <c r="N7" s="411"/>
    </row>
    <row r="8" spans="1:14" s="21" customFormat="1" ht="24.75" customHeight="1">
      <c r="A8" s="114" t="s">
        <v>564</v>
      </c>
      <c r="B8" s="64" t="str">
        <f>IF($N$5="Não Enviar","",IF($N$5="30/04/01","MAI/00",IF($N$5="30/06/01","JUL/00",IF($N$5="31/08/01","SET/00",IF($N$5="31/12/01","JAN/01",IF($N$5="30/04/02","MAI/01",IF($N$5="30/06/02","JUL/01",IF($N$5="31/08/02","SET/01","JAN/02"))))))))</f>
        <v>JAN/01</v>
      </c>
      <c r="C8" s="64" t="str">
        <f>IF($N$5="Não Enviar","",IF($N$5="30/04/01","JUN/00",IF($N$5="30/06/01","AGO/00",IF($N$5="31/08/01","OUT/00",IF($N$5="31/12/01","FEV/01",IF($N$5="30/04/02","JUN/01",IF($N$5="30/06/02","AGO/01",IF($N$5="31/08/02","OUT/01","FEV/02"))))))))</f>
        <v>FEV/01</v>
      </c>
      <c r="D8" s="64" t="str">
        <f>IF($N$5="Não Enviar","",IF($N$5="30/04/01","JUL/00",IF($N$5="30/06/01","SET/00",IF($N$5="31/08/01","NOV/00",IF($N$5="31/12/01","MAR/01",IF($N$5="30/04/02","JUL/01",IF($N$5="30/06/02","SET/01",IF($N$5="31/08/02","NOV/01","MAR/02"))))))))</f>
        <v>MAR/01</v>
      </c>
      <c r="E8" s="64" t="str">
        <f>IF($N$5="Não Enviar","",IF($N$5="30/04/01","AGO/00",IF($N$5="30/06/01","OUT/00",IF($N$5="31/08/01","DEZ/00",IF($N$5="31/12/01","ABR/01",IF($N$5="30/04/02","AGO/01",IF($N$5="30/06/02","OUT/01",IF($N$5="31/08/02","DEZ/01","ABR/02"))))))))</f>
        <v>ABR/01</v>
      </c>
      <c r="F8" s="64" t="str">
        <f>IF($N$5="Não Enviar","",IF($N$5="30/04/01","SET/00",IF($N$5="30/06/01","NOV/00",IF($N$5="31/08/01","JAN/01",IF($N$5="31/12/01","MAI/01",IF($N$5="30/04/02","SET/01",IF($N$5="30/06/02","NOV/01",IF($N$5="31/08/02","JAN/02","MAI/02"))))))))</f>
        <v>MAI/01</v>
      </c>
      <c r="G8" s="64" t="str">
        <f>IF($N$5="Não Enviar","",IF($N$5="30/04/01","OUT/00",IF($N$5="30/06/01","DEZ/00",IF($N$5="31/08/01","FEV/01",IF($N$5="31/12/01","JUN/01",IF($N$5="30/04/02","OUT/01",IF($N$5="30/06/02","DEZ/01",IF($N$5="31/08/02","FEV/02","JUN/02"))))))))</f>
        <v>JUN/01</v>
      </c>
      <c r="H8" s="64" t="str">
        <f>IF($N$5="Não Enviar","",IF($N$5="30/04/01","NOV/00",IF($N$5="30/06/01","JAN/01",IF($N$5="31/08/01","MAR/01",IF($N$5="31/12/01","JUL/01",IF($N$5="30/04/02","NOV/01",IF($N$5="30/06/02","JAN/02",IF($N$5="31/08/02","MAR/02","JUL/02"))))))))</f>
        <v>JUL/01</v>
      </c>
      <c r="I8" s="67" t="str">
        <f>IF($N$5="Não Enviar","",IF($N$5="30/04/01","DEZ/00",IF($N$5="30/06/01","FEV/01",IF($N$5="31/08/01","ABR/01",IF($N$5="31/12/01","AGO/01",IF($N$5="30/04/02","DEZ/01",IF($N$5="30/06/02","FEV/02",IF($N$5="31/08/02","ABR/02","AGO/02"))))))))</f>
        <v>AGO/01</v>
      </c>
      <c r="J8" s="67" t="str">
        <f>IF($N$5="Não Enviar","",IF($N$5="30/04/01","JAN/01",IF($N$5="30/06/01","MAR/01",IF($N$5="31/08/01","MAI/01",IF($N$5="31/12/01","SET/01",IF($N$5="30/04/02","JAN/02",IF($N$5="30/06/02","MAR/02",IF($N$5="31/08/02","MAI/02","SET/02"))))))))</f>
        <v>SET/01</v>
      </c>
      <c r="K8" s="67" t="str">
        <f>IF($N$5="Não Enviar","",IF($N$5="30/04/01","FEV/01",IF($N$5="30/06/01","ABR/01",IF($N$5="31/08/01","JUN/01",IF($N$5="31/12/01","OUT/01",IF($N$5="30/04/02","FEV/02",IF($N$5="30/06/02","ABR/02",IF($N$5="31/08/02","JUN/02","OUT/02"))))))))</f>
        <v>OUT/01</v>
      </c>
      <c r="L8" s="64" t="str">
        <f>IF($N$5="Não Enviar","",IF($N$5="30/04/01","MAR/01",IF($N$5="30/06/01","MAI/01",IF($N$5="31/08/01","JUL/01",IF($N$5="31/12/01","NOV/01",IF($N$5="30/04/02","MAR/02",IF($N$5="30/06/02","MAI/02",IF($N$5="31/08/02","JUL/02","NOV/02"))))))))</f>
        <v>NOV/01</v>
      </c>
      <c r="M8" s="20" t="s">
        <v>571</v>
      </c>
      <c r="N8" s="324" t="s">
        <v>568</v>
      </c>
    </row>
    <row r="9" spans="1:14" ht="17.25" customHeight="1">
      <c r="A9" s="14" t="s">
        <v>572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32"/>
      <c r="M9" s="66" t="str">
        <f>IF($N$5="Não Enviar","",IF($N$5="30/04/01","ABR/01",IF($N$5="30/06/01","JUN/01",IF($N$5="31/08/01","AGO/01",IF($N$5="31/12/01","DEZ/01",IF($N$5="30/04/02","ABR/02",IF($N$5="30/06/02","JUN/02",IF($N$5="31/08/02","AGO/02","DEZ/02"))))))))</f>
        <v>DEZ/01</v>
      </c>
      <c r="N9" s="327"/>
    </row>
    <row r="10" spans="1:14" ht="17.25" customHeight="1">
      <c r="A10" s="3" t="s">
        <v>573</v>
      </c>
      <c r="B10" s="70">
        <v>816</v>
      </c>
      <c r="C10" s="70">
        <v>816</v>
      </c>
      <c r="D10" s="70">
        <v>832</v>
      </c>
      <c r="E10" s="70">
        <v>816</v>
      </c>
      <c r="F10" s="70">
        <v>816</v>
      </c>
      <c r="G10" s="70">
        <v>1359</v>
      </c>
      <c r="H10" s="70">
        <v>1359</v>
      </c>
      <c r="I10" s="70">
        <v>1632</v>
      </c>
      <c r="J10" s="70">
        <v>1632</v>
      </c>
      <c r="K10" s="70">
        <v>3577</v>
      </c>
      <c r="L10" s="70">
        <v>3954</v>
      </c>
      <c r="M10" s="70">
        <v>4940</v>
      </c>
      <c r="N10" s="69">
        <f aca="true" t="shared" si="0" ref="N10:N17">IF(OR(B10&gt;0,C10&gt;0,D10&gt;0,E10&gt;0,F10&gt;0,G10&gt;0,H10&gt;0,I10&gt;0,J10&gt;0,K10&gt;0,L10&gt;0,M10&gt;0),SUM(B10:M10),"")</f>
        <v>22549</v>
      </c>
    </row>
    <row r="11" spans="1:14" ht="17.25" customHeight="1">
      <c r="A11" s="3" t="s">
        <v>574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69">
        <f>IF(OR(B11&gt;0,C11&gt;0,D11&gt;0,E11&gt;0,F11&gt;0,G11&gt;0,H11&gt;0,I11&gt;0,J11&gt;0,K11&gt;0,L11&gt;0,M11&gt;0),SUM(B11:M11),)</f>
        <v>0</v>
      </c>
    </row>
    <row r="12" spans="1:14" ht="17.25" customHeight="1">
      <c r="A12" s="3" t="s">
        <v>575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69">
        <f>IF(OR(B12&gt;0,C12&gt;0,D12&gt;0,E12&gt;0,F12&gt;0,G12&gt;0,H12&gt;0,I12&gt;0,J12&gt;0,K12&gt;0,L12&gt;0,M12&gt;0),SUM(B12:M12),)</f>
        <v>0</v>
      </c>
    </row>
    <row r="13" spans="1:14" ht="17.25" customHeight="1">
      <c r="A13" s="3" t="s">
        <v>576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>
        <v>107</v>
      </c>
      <c r="M13" s="70">
        <v>107</v>
      </c>
      <c r="N13" s="69">
        <f t="shared" si="0"/>
        <v>214</v>
      </c>
    </row>
    <row r="14" spans="1:14" ht="17.25" customHeight="1">
      <c r="A14" s="3" t="s">
        <v>577</v>
      </c>
      <c r="B14" s="70">
        <v>21600</v>
      </c>
      <c r="C14" s="70">
        <v>12692</v>
      </c>
      <c r="D14" s="70">
        <v>10800</v>
      </c>
      <c r="E14" s="70">
        <v>10800</v>
      </c>
      <c r="F14" s="70">
        <v>10800</v>
      </c>
      <c r="G14" s="70">
        <v>10800</v>
      </c>
      <c r="H14" s="70">
        <v>21600</v>
      </c>
      <c r="I14" s="70">
        <v>10800</v>
      </c>
      <c r="J14" s="70">
        <v>10800</v>
      </c>
      <c r="K14" s="70">
        <v>10800</v>
      </c>
      <c r="L14" s="70">
        <v>10800</v>
      </c>
      <c r="M14" s="70">
        <v>21600</v>
      </c>
      <c r="N14" s="69">
        <f t="shared" si="0"/>
        <v>163892</v>
      </c>
    </row>
    <row r="15" spans="1:14" ht="17.25" customHeight="1">
      <c r="A15" s="3" t="s">
        <v>578</v>
      </c>
      <c r="B15" s="70">
        <v>418</v>
      </c>
      <c r="C15" s="70">
        <v>421</v>
      </c>
      <c r="D15" s="70">
        <v>418</v>
      </c>
      <c r="E15" s="70">
        <v>421</v>
      </c>
      <c r="F15" s="70">
        <v>956</v>
      </c>
      <c r="G15" s="70">
        <v>1514</v>
      </c>
      <c r="H15" s="70">
        <v>714</v>
      </c>
      <c r="I15" s="70">
        <v>861</v>
      </c>
      <c r="J15" s="70">
        <v>760</v>
      </c>
      <c r="K15" s="70">
        <v>755</v>
      </c>
      <c r="L15" s="70">
        <v>713</v>
      </c>
      <c r="M15" s="70">
        <v>845</v>
      </c>
      <c r="N15" s="69">
        <f t="shared" si="0"/>
        <v>8796</v>
      </c>
    </row>
    <row r="16" spans="1:14" ht="17.25" customHeight="1">
      <c r="A16" s="3" t="s">
        <v>579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69">
        <f t="shared" si="0"/>
      </c>
    </row>
    <row r="17" spans="1:14" ht="17.25" customHeight="1">
      <c r="A17" s="80" t="s">
        <v>580</v>
      </c>
      <c r="B17" s="70">
        <v>2144</v>
      </c>
      <c r="C17" s="70">
        <v>2144</v>
      </c>
      <c r="D17" s="70">
        <v>2144</v>
      </c>
      <c r="E17" s="70">
        <v>2144</v>
      </c>
      <c r="F17" s="70">
        <v>1834</v>
      </c>
      <c r="G17" s="70">
        <v>3220</v>
      </c>
      <c r="H17" s="70">
        <v>3220</v>
      </c>
      <c r="I17" s="70">
        <v>3220</v>
      </c>
      <c r="J17" s="70">
        <v>3220</v>
      </c>
      <c r="K17" s="70">
        <v>3220</v>
      </c>
      <c r="L17" s="70">
        <v>1266</v>
      </c>
      <c r="M17" s="70">
        <v>1266</v>
      </c>
      <c r="N17" s="75">
        <f t="shared" si="0"/>
        <v>29042</v>
      </c>
    </row>
    <row r="18" spans="1:14" ht="17.25" customHeight="1">
      <c r="A18" s="18" t="s">
        <v>565</v>
      </c>
      <c r="B18" s="71">
        <f aca="true" t="shared" si="1" ref="B18:M18">IF(OR(B10&gt;0,B11&gt;0,B12&gt;0,B13&gt;0,B14&gt;0,B15&gt;0,B16&gt;0,B17&gt;0),SUM(B10:B17)," ")</f>
        <v>24978</v>
      </c>
      <c r="C18" s="71">
        <f t="shared" si="1"/>
        <v>16073</v>
      </c>
      <c r="D18" s="71">
        <f t="shared" si="1"/>
        <v>14194</v>
      </c>
      <c r="E18" s="71">
        <f t="shared" si="1"/>
        <v>14181</v>
      </c>
      <c r="F18" s="71">
        <f t="shared" si="1"/>
        <v>14406</v>
      </c>
      <c r="G18" s="71">
        <f t="shared" si="1"/>
        <v>16893</v>
      </c>
      <c r="H18" s="71">
        <f t="shared" si="1"/>
        <v>26893</v>
      </c>
      <c r="I18" s="71">
        <f t="shared" si="1"/>
        <v>16513</v>
      </c>
      <c r="J18" s="71">
        <f t="shared" si="1"/>
        <v>16412</v>
      </c>
      <c r="K18" s="71">
        <f t="shared" si="1"/>
        <v>18352</v>
      </c>
      <c r="L18" s="71">
        <f t="shared" si="1"/>
        <v>16840</v>
      </c>
      <c r="M18" s="71">
        <f t="shared" si="1"/>
        <v>28758</v>
      </c>
      <c r="N18" s="69">
        <f>IF(OR(N10&gt;0,N11&gt;0,N12&gt;0,N13&gt;0,N14&gt;0,N15&gt;0,N16&gt;0,N17&gt;0),SUM(N10:N17),"")</f>
        <v>224493</v>
      </c>
    </row>
    <row r="19" spans="1:14" ht="14.25" customHeight="1">
      <c r="A19" s="82" t="s">
        <v>2772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9"/>
    </row>
    <row r="20" spans="1:14" ht="8.25" customHeight="1">
      <c r="A20" s="81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7"/>
    </row>
    <row r="21" spans="1:14" ht="16.5" customHeight="1">
      <c r="A21" s="3" t="s">
        <v>581</v>
      </c>
      <c r="B21" s="358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60"/>
    </row>
    <row r="22" spans="1:14" ht="16.5" customHeight="1">
      <c r="A22" s="3" t="s">
        <v>582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69">
        <f>IF(SUM(B22:M22)&gt;0,SUM(B22:M22),"")</f>
      </c>
    </row>
    <row r="23" spans="1:14" ht="16.5" customHeight="1">
      <c r="A23" s="3" t="s">
        <v>583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69">
        <f>IF(SUM(B23:M23)&gt;0,SUM(B23:M23),"")</f>
      </c>
    </row>
    <row r="24" spans="1:14" ht="16.5" customHeight="1">
      <c r="A24" s="3" t="s">
        <v>584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69">
        <f>IF(SUM(B24:M24)&gt;0,SUM(B24:M24),"")</f>
      </c>
    </row>
    <row r="25" spans="1:14" ht="16.5" customHeight="1">
      <c r="A25" s="3" t="s">
        <v>2775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69">
        <f>IF(SUM(B25:M25)&gt;0,SUM(B25:M25),"")</f>
      </c>
    </row>
    <row r="26" spans="1:14" ht="16.5" customHeight="1">
      <c r="A26" s="18" t="s">
        <v>565</v>
      </c>
      <c r="B26" s="71" t="str">
        <f aca="true" t="shared" si="2" ref="B26:M26">IF(OR(B22&gt;0,B23&gt;0,B24&gt;0,B25&gt;0),SUM(B22:B25)," ")</f>
        <v> </v>
      </c>
      <c r="C26" s="71" t="str">
        <f t="shared" si="2"/>
        <v> </v>
      </c>
      <c r="D26" s="71" t="str">
        <f t="shared" si="2"/>
        <v> </v>
      </c>
      <c r="E26" s="71" t="str">
        <f t="shared" si="2"/>
        <v> </v>
      </c>
      <c r="F26" s="71" t="str">
        <f t="shared" si="2"/>
        <v> </v>
      </c>
      <c r="G26" s="71" t="str">
        <f t="shared" si="2"/>
        <v> </v>
      </c>
      <c r="H26" s="71" t="str">
        <f t="shared" si="2"/>
        <v> </v>
      </c>
      <c r="I26" s="71" t="str">
        <f t="shared" si="2"/>
        <v> </v>
      </c>
      <c r="J26" s="71" t="str">
        <f t="shared" si="2"/>
        <v> </v>
      </c>
      <c r="K26" s="71" t="str">
        <f t="shared" si="2"/>
        <v> </v>
      </c>
      <c r="L26" s="71" t="str">
        <f t="shared" si="2"/>
        <v> </v>
      </c>
      <c r="M26" s="71" t="str">
        <f t="shared" si="2"/>
        <v> </v>
      </c>
      <c r="N26" s="69">
        <f>IF(SUM(B26:M26)&gt;0,SUM(B26:M26),"")</f>
      </c>
    </row>
    <row r="27" spans="1:14" ht="12.75">
      <c r="A27" s="7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3"/>
    </row>
    <row r="28" spans="1:14" ht="16.5" customHeight="1">
      <c r="A28" s="3" t="s">
        <v>569</v>
      </c>
      <c r="B28" s="71">
        <f>IF(OR(B10&gt;0,B11&gt;0,B12&gt;0,B13&gt;0,B14&gt;0,B15&gt;0,B16&gt;0,B17&gt;0,B22&gt;0,B23&gt;0,B24&gt;0,B25&gt;0),SUM(B10:B17)-SUM(B22:B25)," ")</f>
        <v>24978</v>
      </c>
      <c r="C28" s="71">
        <f aca="true" t="shared" si="3" ref="C28:M28">IF(OR(C10&gt;0,C11&gt;0,C12&gt;0,C13&gt;0,C14&gt;0,C15&gt;0,C16&gt;0,C17&gt;0,C22&gt;0,C23&gt;0,C24&gt;0,C25&gt;0),SUM(C10:C17)-SUM(C22:C25)," ")</f>
        <v>16073</v>
      </c>
      <c r="D28" s="71">
        <f t="shared" si="3"/>
        <v>14194</v>
      </c>
      <c r="E28" s="71">
        <f t="shared" si="3"/>
        <v>14181</v>
      </c>
      <c r="F28" s="71">
        <f t="shared" si="3"/>
        <v>14406</v>
      </c>
      <c r="G28" s="71">
        <f t="shared" si="3"/>
        <v>16893</v>
      </c>
      <c r="H28" s="71">
        <f t="shared" si="3"/>
        <v>26893</v>
      </c>
      <c r="I28" s="71">
        <f t="shared" si="3"/>
        <v>16513</v>
      </c>
      <c r="J28" s="71">
        <f t="shared" si="3"/>
        <v>16412</v>
      </c>
      <c r="K28" s="71">
        <f t="shared" si="3"/>
        <v>18352</v>
      </c>
      <c r="L28" s="71">
        <f t="shared" si="3"/>
        <v>16840</v>
      </c>
      <c r="M28" s="71">
        <f t="shared" si="3"/>
        <v>28758</v>
      </c>
      <c r="N28" s="69">
        <f>IF(OR(N10&gt;0,N11&gt;0,N12&gt;0,N13&gt;0,N14&gt;0,N15&gt;0,N16&gt;0,N17&gt;0,N22&gt;0,N23&gt;0,N24&gt;0,N25&gt;0),SUM(N10:N17)-SUM(N22:N25),"")</f>
        <v>224493</v>
      </c>
    </row>
    <row r="29" spans="1:14" ht="21.75" customHeight="1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15"/>
      <c r="B30" s="412" t="s">
        <v>2776</v>
      </c>
      <c r="C30" s="413"/>
      <c r="D30" s="413"/>
      <c r="E30" s="413"/>
      <c r="F30" s="413"/>
      <c r="G30" s="414"/>
      <c r="H30" s="415" t="s">
        <v>2777</v>
      </c>
      <c r="I30" s="416"/>
      <c r="J30" s="416"/>
      <c r="K30" s="417"/>
      <c r="L30" s="412" t="s">
        <v>2778</v>
      </c>
      <c r="M30" s="413"/>
      <c r="N30" s="414"/>
    </row>
    <row r="31" spans="1:14" ht="12.75">
      <c r="A31" s="116" t="str">
        <f>1!A101:D101</f>
        <v>Presid. Câmara:</v>
      </c>
      <c r="B31" s="392" t="str">
        <f>IF(1!E101&gt;0,1!E101," ")</f>
        <v>AILTON CICERO DOS SANTOS</v>
      </c>
      <c r="C31" s="393"/>
      <c r="D31" s="393"/>
      <c r="E31" s="393"/>
      <c r="F31" s="393"/>
      <c r="G31" s="394"/>
      <c r="H31" s="395" t="str">
        <f>IF(1!Q101&gt;0,1!Q101," ")</f>
        <v>481.848.376-15.</v>
      </c>
      <c r="I31" s="396"/>
      <c r="J31" s="396"/>
      <c r="K31" s="397"/>
      <c r="L31" s="405"/>
      <c r="M31" s="406"/>
      <c r="N31" s="407"/>
    </row>
    <row r="32" spans="1:14" ht="12.75">
      <c r="A32" s="116" t="s">
        <v>566</v>
      </c>
      <c r="B32" s="392" t="str">
        <f>IF(1!E102&gt;0,1!E102," ")</f>
        <v>ELIVELTON CESAR DE OLIVEIRA SILVA</v>
      </c>
      <c r="C32" s="393"/>
      <c r="D32" s="393"/>
      <c r="E32" s="393"/>
      <c r="F32" s="393"/>
      <c r="G32" s="394"/>
      <c r="H32" s="395" t="str">
        <f>IF(1!Q102&gt;0,1!Q102," ")</f>
        <v>957.683.436-87</v>
      </c>
      <c r="I32" s="396"/>
      <c r="J32" s="396"/>
      <c r="K32" s="397"/>
      <c r="L32" s="408" t="str">
        <f>IF(1!U102&gt;0,1!U102," ")</f>
        <v>MG-071535/0-4</v>
      </c>
      <c r="M32" s="409"/>
      <c r="N32" s="410"/>
    </row>
    <row r="33" spans="1:14" ht="12.75">
      <c r="A33" s="116" t="s">
        <v>567</v>
      </c>
      <c r="B33" s="392" t="str">
        <f>IF(1!E103&gt;0,1!E103," ")</f>
        <v>ATAIDE DONIZETE STORTI</v>
      </c>
      <c r="C33" s="393"/>
      <c r="D33" s="393"/>
      <c r="E33" s="393"/>
      <c r="F33" s="393"/>
      <c r="G33" s="394"/>
      <c r="H33" s="395" t="str">
        <f>IF(1!Q103&gt;0,1!Q103," ")</f>
        <v>685.912.416-49</v>
      </c>
      <c r="I33" s="396"/>
      <c r="J33" s="396"/>
      <c r="K33" s="397"/>
      <c r="L33" s="405"/>
      <c r="M33" s="406"/>
      <c r="N33" s="407"/>
    </row>
  </sheetData>
  <sheetProtection password="CF62" sheet="1" objects="1" scenarios="1"/>
  <mergeCells count="20">
    <mergeCell ref="B33:G33"/>
    <mergeCell ref="H33:K33"/>
    <mergeCell ref="L33:N33"/>
    <mergeCell ref="B32:G32"/>
    <mergeCell ref="H32:K32"/>
    <mergeCell ref="L31:N31"/>
    <mergeCell ref="L32:N32"/>
    <mergeCell ref="M7:N7"/>
    <mergeCell ref="B21:N21"/>
    <mergeCell ref="B30:G30"/>
    <mergeCell ref="H30:K30"/>
    <mergeCell ref="L30:N30"/>
    <mergeCell ref="B31:G31"/>
    <mergeCell ref="H31:K31"/>
    <mergeCell ref="A2:N2"/>
    <mergeCell ref="A3:N3"/>
    <mergeCell ref="A1:N1"/>
    <mergeCell ref="N8:N9"/>
    <mergeCell ref="L6:M6"/>
    <mergeCell ref="B5:K5"/>
  </mergeCells>
  <conditionalFormatting sqref="N5">
    <cfRule type="cellIs" priority="1" dxfId="0" operator="equal" stopIfTrue="1">
      <formula>"Não Enviar"</formula>
    </cfRule>
  </conditionalFormatting>
  <conditionalFormatting sqref="N18 N28 N11:N12">
    <cfRule type="cellIs" priority="2" dxfId="2" operator="equal" stopIfTrue="1">
      <formula>0</formula>
    </cfRule>
  </conditionalFormatting>
  <printOptions/>
  <pageMargins left="0" right="0" top="0.7874015748031497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showGridLines="0" workbookViewId="0" topLeftCell="B1">
      <selection activeCell="A2" sqref="A2:G2"/>
    </sheetView>
  </sheetViews>
  <sheetFormatPr defaultColWidth="9.140625" defaultRowHeight="12.75"/>
  <cols>
    <col min="1" max="1" width="24.28125" style="0" customWidth="1"/>
    <col min="2" max="2" width="39.8515625" style="0" customWidth="1"/>
    <col min="3" max="3" width="13.00390625" style="0" customWidth="1"/>
    <col min="4" max="4" width="12.57421875" style="0" customWidth="1"/>
    <col min="5" max="5" width="12.8515625" style="0" customWidth="1"/>
    <col min="6" max="6" width="13.57421875" style="0" customWidth="1"/>
    <col min="7" max="7" width="14.140625" style="0" customWidth="1"/>
  </cols>
  <sheetData>
    <row r="1" spans="1:7" ht="12.75">
      <c r="A1" s="370" t="str">
        <f>"                                                                     TRIBUNAL DE CONTAS DO ESTADO DE MINAS GERAIS                                                                  "&amp;Dados!AC7</f>
        <v>                                                                     TRIBUNAL DE CONTAS DO ESTADO DE MINAS GERAIS                                                                  V-1.5</v>
      </c>
      <c r="B1" s="370"/>
      <c r="C1" s="370"/>
      <c r="D1" s="370"/>
      <c r="E1" s="370"/>
      <c r="F1" s="370"/>
      <c r="G1" s="370"/>
    </row>
    <row r="2" spans="1:7" ht="12.75">
      <c r="A2" s="371" t="s">
        <v>2755</v>
      </c>
      <c r="B2" s="371"/>
      <c r="C2" s="371"/>
      <c r="D2" s="371"/>
      <c r="E2" s="371"/>
      <c r="F2" s="371"/>
      <c r="G2" s="371"/>
    </row>
    <row r="3" spans="1:7" ht="12.75">
      <c r="A3" s="372" t="s">
        <v>627</v>
      </c>
      <c r="B3" s="372"/>
      <c r="C3" s="372"/>
      <c r="D3" s="372"/>
      <c r="E3" s="372"/>
      <c r="F3" s="372"/>
      <c r="G3" s="372"/>
    </row>
    <row r="4" spans="1:7" ht="6.75" customHeight="1">
      <c r="A4" s="1"/>
      <c r="B4" s="1"/>
      <c r="C4" s="1"/>
      <c r="D4" s="1"/>
      <c r="E4" s="1"/>
      <c r="F4" s="12"/>
      <c r="G4" s="12"/>
    </row>
    <row r="5" spans="1:7" ht="12.75">
      <c r="A5" s="54" t="s">
        <v>570</v>
      </c>
      <c r="B5" s="59" t="str">
        <f>IF(1!D5&gt;0,1!D5," ")</f>
        <v>Cachoeira Dourada</v>
      </c>
      <c r="C5" s="1"/>
      <c r="D5" s="1"/>
      <c r="E5" s="1"/>
      <c r="F5" s="31" t="s">
        <v>561</v>
      </c>
      <c r="G5" s="58" t="str">
        <f>1!U5</f>
        <v>31/12/01</v>
      </c>
    </row>
    <row r="6" spans="1:7" ht="12.75">
      <c r="A6" s="54" t="s">
        <v>628</v>
      </c>
      <c r="B6" s="1" t="str">
        <f>1!E6</f>
        <v>PODER LEGISLATIVO</v>
      </c>
      <c r="C6" s="1"/>
      <c r="D6" s="1"/>
      <c r="E6" s="403" t="s">
        <v>2757</v>
      </c>
      <c r="F6" s="403"/>
      <c r="G6" s="1" t="str">
        <f>1!U6</f>
        <v>2º Semestre</v>
      </c>
    </row>
    <row r="7" spans="1:7" ht="12.75">
      <c r="A7" s="13"/>
      <c r="B7" s="1"/>
      <c r="C7" s="1"/>
      <c r="D7" s="1"/>
      <c r="E7" s="1"/>
      <c r="F7" s="68" t="s">
        <v>2770</v>
      </c>
      <c r="G7" s="1" t="str">
        <f>2!B8</f>
        <v>JAN/01</v>
      </c>
    </row>
    <row r="8" spans="1:7" ht="12.75">
      <c r="A8" s="15"/>
      <c r="B8" s="2"/>
      <c r="C8" s="2"/>
      <c r="D8" s="2"/>
      <c r="E8" s="2"/>
      <c r="F8" s="421" t="s">
        <v>2771</v>
      </c>
      <c r="G8" s="421"/>
    </row>
    <row r="9" spans="1:7" ht="33" customHeight="1">
      <c r="A9" s="45" t="s">
        <v>3355</v>
      </c>
      <c r="B9" s="17" t="s">
        <v>629</v>
      </c>
      <c r="C9" s="17" t="s">
        <v>630</v>
      </c>
      <c r="D9" s="17" t="s">
        <v>631</v>
      </c>
      <c r="E9" s="17" t="s">
        <v>3356</v>
      </c>
      <c r="F9" s="17" t="s">
        <v>3357</v>
      </c>
      <c r="G9" s="17" t="s">
        <v>632</v>
      </c>
    </row>
    <row r="10" spans="1:7" s="107" customFormat="1" ht="3" customHeight="1">
      <c r="A10" s="186"/>
      <c r="B10" s="187"/>
      <c r="C10" s="185"/>
      <c r="D10" s="182"/>
      <c r="E10" s="182"/>
      <c r="F10" s="185"/>
      <c r="G10" s="181"/>
    </row>
    <row r="11" spans="1:7" ht="15" customHeight="1">
      <c r="A11" s="60"/>
      <c r="B11" s="84" t="s">
        <v>2219</v>
      </c>
      <c r="C11" s="102" t="str">
        <f>IF(A11&gt;0,$G$7," ")</f>
        <v> </v>
      </c>
      <c r="D11" s="105" t="s">
        <v>2220</v>
      </c>
      <c r="E11" s="105" t="s">
        <v>2221</v>
      </c>
      <c r="F11" s="85">
        <v>36923</v>
      </c>
      <c r="G11" s="86">
        <v>666</v>
      </c>
    </row>
    <row r="12" spans="1:7" ht="15" customHeight="1">
      <c r="A12" s="188" t="s">
        <v>3358</v>
      </c>
      <c r="B12" s="418" t="s">
        <v>2222</v>
      </c>
      <c r="C12" s="419"/>
      <c r="D12" s="419"/>
      <c r="E12" s="419"/>
      <c r="F12" s="419"/>
      <c r="G12" s="420"/>
    </row>
    <row r="13" spans="1:7" s="107" customFormat="1" ht="3" customHeight="1">
      <c r="A13" s="186"/>
      <c r="B13" s="187"/>
      <c r="C13" s="185"/>
      <c r="D13" s="182"/>
      <c r="E13" s="182"/>
      <c r="F13" s="185"/>
      <c r="G13" s="181"/>
    </row>
    <row r="14" spans="1:7" ht="15" customHeight="1">
      <c r="A14" s="60"/>
      <c r="B14" s="84" t="s">
        <v>2223</v>
      </c>
      <c r="C14" s="102" t="str">
        <f>IF(A14&gt;0,$G$7," ")</f>
        <v> </v>
      </c>
      <c r="D14" s="105" t="s">
        <v>2224</v>
      </c>
      <c r="E14" s="105" t="s">
        <v>2225</v>
      </c>
      <c r="F14" s="85">
        <v>36923</v>
      </c>
      <c r="G14" s="86">
        <v>600</v>
      </c>
    </row>
    <row r="15" spans="1:7" ht="15" customHeight="1">
      <c r="A15" s="188" t="s">
        <v>3358</v>
      </c>
      <c r="B15" s="418" t="s">
        <v>2226</v>
      </c>
      <c r="C15" s="419"/>
      <c r="D15" s="419"/>
      <c r="E15" s="419"/>
      <c r="F15" s="419"/>
      <c r="G15" s="420"/>
    </row>
    <row r="16" spans="1:7" s="107" customFormat="1" ht="3" customHeight="1">
      <c r="A16" s="186"/>
      <c r="B16" s="187"/>
      <c r="C16" s="185"/>
      <c r="D16" s="182"/>
      <c r="E16" s="182"/>
      <c r="F16" s="185"/>
      <c r="G16" s="181"/>
    </row>
    <row r="17" spans="1:7" ht="15" customHeight="1">
      <c r="A17" s="60"/>
      <c r="B17" s="84" t="s">
        <v>2227</v>
      </c>
      <c r="C17" s="102" t="str">
        <f>IF(A17&gt;0,$G$7," ")</f>
        <v> </v>
      </c>
      <c r="D17" s="105" t="s">
        <v>2228</v>
      </c>
      <c r="E17" s="105" t="s">
        <v>2229</v>
      </c>
      <c r="F17" s="85">
        <v>36915</v>
      </c>
      <c r="G17" s="86">
        <v>310</v>
      </c>
    </row>
    <row r="18" spans="1:7" ht="15" customHeight="1">
      <c r="A18" s="188" t="s">
        <v>3358</v>
      </c>
      <c r="B18" s="418" t="s">
        <v>0</v>
      </c>
      <c r="C18" s="419"/>
      <c r="D18" s="419"/>
      <c r="E18" s="419"/>
      <c r="F18" s="419"/>
      <c r="G18" s="420"/>
    </row>
    <row r="19" spans="1:7" s="107" customFormat="1" ht="3" customHeight="1">
      <c r="A19" s="186"/>
      <c r="B19" s="187"/>
      <c r="C19" s="185"/>
      <c r="D19" s="182"/>
      <c r="E19" s="182"/>
      <c r="F19" s="185"/>
      <c r="G19" s="181"/>
    </row>
    <row r="20" spans="1:7" ht="15" customHeight="1">
      <c r="A20" s="60"/>
      <c r="B20" s="84" t="s">
        <v>1</v>
      </c>
      <c r="C20" s="102" t="str">
        <f>IF(A20&gt;0,$G$7," ")</f>
        <v> </v>
      </c>
      <c r="D20" s="105" t="s">
        <v>2</v>
      </c>
      <c r="E20" s="105" t="s">
        <v>3</v>
      </c>
      <c r="F20" s="85">
        <v>36915</v>
      </c>
      <c r="G20" s="86">
        <v>310</v>
      </c>
    </row>
    <row r="21" spans="1:7" ht="15" customHeight="1">
      <c r="A21" s="188" t="s">
        <v>3358</v>
      </c>
      <c r="B21" s="418" t="s">
        <v>0</v>
      </c>
      <c r="C21" s="419"/>
      <c r="D21" s="419"/>
      <c r="E21" s="419"/>
      <c r="F21" s="419"/>
      <c r="G21" s="420"/>
    </row>
    <row r="22" spans="1:7" s="107" customFormat="1" ht="3" customHeight="1">
      <c r="A22" s="186"/>
      <c r="B22" s="187"/>
      <c r="C22" s="185"/>
      <c r="D22" s="182"/>
      <c r="E22" s="182"/>
      <c r="F22" s="185"/>
      <c r="G22" s="181"/>
    </row>
    <row r="23" spans="1:7" ht="15" customHeight="1">
      <c r="A23" s="60"/>
      <c r="B23" s="84" t="s">
        <v>4</v>
      </c>
      <c r="C23" s="102" t="str">
        <f>IF(A23&gt;0,$G$7," ")</f>
        <v> </v>
      </c>
      <c r="D23" s="105" t="s">
        <v>5</v>
      </c>
      <c r="E23" s="105" t="s">
        <v>6</v>
      </c>
      <c r="F23" s="85">
        <v>36915</v>
      </c>
      <c r="G23" s="86">
        <v>258</v>
      </c>
    </row>
    <row r="24" spans="1:7" ht="15" customHeight="1">
      <c r="A24" s="188" t="s">
        <v>3358</v>
      </c>
      <c r="B24" s="418" t="s">
        <v>7</v>
      </c>
      <c r="C24" s="419"/>
      <c r="D24" s="419"/>
      <c r="E24" s="419"/>
      <c r="F24" s="419"/>
      <c r="G24" s="420"/>
    </row>
    <row r="25" spans="1:7" s="107" customFormat="1" ht="3" customHeight="1">
      <c r="A25" s="186"/>
      <c r="B25" s="187"/>
      <c r="C25" s="185"/>
      <c r="D25" s="182"/>
      <c r="E25" s="182"/>
      <c r="F25" s="185"/>
      <c r="G25" s="181"/>
    </row>
    <row r="26" spans="1:7" ht="15" customHeight="1">
      <c r="A26" s="60"/>
      <c r="B26" s="84"/>
      <c r="C26" s="102" t="str">
        <f>IF(A26&gt;0,$G$7," ")</f>
        <v> </v>
      </c>
      <c r="D26" s="105"/>
      <c r="E26" s="105"/>
      <c r="F26" s="85"/>
      <c r="G26" s="86"/>
    </row>
    <row r="27" spans="1:7" ht="15" customHeight="1">
      <c r="A27" s="188" t="s">
        <v>3358</v>
      </c>
      <c r="B27" s="418"/>
      <c r="C27" s="419"/>
      <c r="D27" s="419"/>
      <c r="E27" s="419"/>
      <c r="F27" s="419"/>
      <c r="G27" s="420"/>
    </row>
    <row r="28" spans="1:7" s="107" customFormat="1" ht="3" customHeight="1">
      <c r="A28" s="186"/>
      <c r="B28" s="187"/>
      <c r="C28" s="185"/>
      <c r="D28" s="182"/>
      <c r="E28" s="182"/>
      <c r="F28" s="185"/>
      <c r="G28" s="181"/>
    </row>
    <row r="29" spans="1:7" ht="15" customHeight="1">
      <c r="A29" s="60"/>
      <c r="B29" s="84"/>
      <c r="C29" s="102" t="str">
        <f>IF(A29&gt;0,$G$7," ")</f>
        <v> </v>
      </c>
      <c r="D29" s="105"/>
      <c r="E29" s="105"/>
      <c r="F29" s="85"/>
      <c r="G29" s="86"/>
    </row>
    <row r="30" spans="1:7" ht="15" customHeight="1">
      <c r="A30" s="188" t="s">
        <v>3358</v>
      </c>
      <c r="B30" s="418"/>
      <c r="C30" s="419"/>
      <c r="D30" s="419"/>
      <c r="E30" s="419"/>
      <c r="F30" s="419"/>
      <c r="G30" s="420"/>
    </row>
    <row r="31" spans="1:7" s="107" customFormat="1" ht="3" customHeight="1">
      <c r="A31" s="186"/>
      <c r="B31" s="187"/>
      <c r="C31" s="185"/>
      <c r="D31" s="182"/>
      <c r="E31" s="182"/>
      <c r="F31" s="185"/>
      <c r="G31" s="181"/>
    </row>
    <row r="32" spans="1:7" ht="15" customHeight="1">
      <c r="A32" s="60"/>
      <c r="B32" s="84"/>
      <c r="C32" s="102" t="str">
        <f>IF(A32&gt;0,$G$7," ")</f>
        <v> </v>
      </c>
      <c r="D32" s="105"/>
      <c r="E32" s="105"/>
      <c r="F32" s="85"/>
      <c r="G32" s="86"/>
    </row>
    <row r="33" spans="1:7" ht="15" customHeight="1">
      <c r="A33" s="188" t="s">
        <v>3358</v>
      </c>
      <c r="B33" s="418"/>
      <c r="C33" s="419"/>
      <c r="D33" s="419"/>
      <c r="E33" s="419"/>
      <c r="F33" s="419"/>
      <c r="G33" s="420"/>
    </row>
    <row r="34" spans="1:7" s="107" customFormat="1" ht="3" customHeight="1">
      <c r="A34" s="186"/>
      <c r="B34" s="187"/>
      <c r="C34" s="185"/>
      <c r="D34" s="182"/>
      <c r="E34" s="182"/>
      <c r="F34" s="185"/>
      <c r="G34" s="181"/>
    </row>
    <row r="35" spans="1:7" ht="15" customHeight="1">
      <c r="A35" s="60"/>
      <c r="B35" s="84"/>
      <c r="C35" s="102" t="str">
        <f>IF(A35&gt;0,$G$7," ")</f>
        <v> </v>
      </c>
      <c r="D35" s="105"/>
      <c r="E35" s="105"/>
      <c r="F35" s="85"/>
      <c r="G35" s="86"/>
    </row>
    <row r="36" spans="1:7" ht="15" customHeight="1">
      <c r="A36" s="188" t="s">
        <v>3358</v>
      </c>
      <c r="B36" s="418"/>
      <c r="C36" s="419"/>
      <c r="D36" s="419"/>
      <c r="E36" s="419"/>
      <c r="F36" s="419"/>
      <c r="G36" s="420"/>
    </row>
    <row r="37" spans="1:7" s="107" customFormat="1" ht="3" customHeight="1">
      <c r="A37" s="186"/>
      <c r="B37" s="187"/>
      <c r="C37" s="185"/>
      <c r="D37" s="182"/>
      <c r="E37" s="182"/>
      <c r="F37" s="185"/>
      <c r="G37" s="181"/>
    </row>
    <row r="38" spans="1:7" s="22" customFormat="1" ht="18.75" customHeight="1">
      <c r="A38" s="47" t="s">
        <v>568</v>
      </c>
      <c r="B38" s="61"/>
      <c r="C38" s="62"/>
      <c r="D38" s="62"/>
      <c r="E38" s="62"/>
      <c r="F38" s="63"/>
      <c r="G38" s="83">
        <f>SUM(G11:G36)</f>
        <v>2144</v>
      </c>
    </row>
    <row r="39" spans="1:7" ht="6.75" customHeight="1">
      <c r="A39" s="12"/>
      <c r="B39" s="1"/>
      <c r="C39" s="1"/>
      <c r="D39" s="1"/>
      <c r="E39" s="1"/>
      <c r="F39" s="1"/>
      <c r="G39" s="1"/>
    </row>
    <row r="40" spans="1:7" ht="12.75" customHeight="1">
      <c r="A40" s="16"/>
      <c r="B40" s="1"/>
      <c r="C40" s="1"/>
      <c r="D40" s="1"/>
      <c r="E40" s="1"/>
      <c r="F40" s="1"/>
      <c r="G40" s="1"/>
    </row>
    <row r="41" spans="1:7" ht="12.75">
      <c r="A41" s="55"/>
      <c r="B41" s="422" t="s">
        <v>2776</v>
      </c>
      <c r="C41" s="422"/>
      <c r="D41" s="422"/>
      <c r="E41" s="380" t="s">
        <v>2777</v>
      </c>
      <c r="F41" s="382"/>
      <c r="G41" s="117" t="s">
        <v>2778</v>
      </c>
    </row>
    <row r="42" spans="1:7" ht="12.75">
      <c r="A42" s="118" t="s">
        <v>2780</v>
      </c>
      <c r="B42" s="423" t="str">
        <f>IF(1!E101&gt;0,1!E101," ")</f>
        <v>AILTON CICERO DOS SANTOS</v>
      </c>
      <c r="C42" s="423"/>
      <c r="D42" s="423"/>
      <c r="E42" s="424" t="str">
        <f>IF(1!Q101&gt;0,1!Q101," ")</f>
        <v>481.848.376-15.</v>
      </c>
      <c r="F42" s="425"/>
      <c r="G42" s="55"/>
    </row>
    <row r="43" spans="1:10" ht="12.75">
      <c r="A43" s="118" t="s">
        <v>566</v>
      </c>
      <c r="B43" s="423" t="str">
        <f>IF(1!E102&gt;0,1!E102," ")</f>
        <v>ELIVELTON CESAR DE OLIVEIRA SILVA</v>
      </c>
      <c r="C43" s="423"/>
      <c r="D43" s="423"/>
      <c r="E43" s="424" t="str">
        <f>IF(1!Q102&gt;0,1!Q102," ")</f>
        <v>957.683.436-87</v>
      </c>
      <c r="F43" s="425"/>
      <c r="G43" s="119" t="str">
        <f>IF(1!U102&gt;0,1!U102," ")</f>
        <v>MG-071535/0-4</v>
      </c>
      <c r="H43" s="120"/>
      <c r="I43" s="120"/>
      <c r="J43" s="120"/>
    </row>
    <row r="44" spans="1:7" ht="12.75">
      <c r="A44" s="118" t="s">
        <v>567</v>
      </c>
      <c r="B44" s="423" t="str">
        <f>IF(1!E103&gt;0,1!E103," ")</f>
        <v>ATAIDE DONIZETE STORTI</v>
      </c>
      <c r="C44" s="423"/>
      <c r="D44" s="423"/>
      <c r="E44" s="424" t="str">
        <f>IF(1!Q103&gt;0,1!Q103," ")</f>
        <v>685.912.416-49</v>
      </c>
      <c r="F44" s="425"/>
      <c r="G44" s="55"/>
    </row>
  </sheetData>
  <sheetProtection password="CF62" sheet="1" objects="1" scenarios="1"/>
  <mergeCells count="22">
    <mergeCell ref="B43:D43"/>
    <mergeCell ref="E43:F43"/>
    <mergeCell ref="B44:D44"/>
    <mergeCell ref="E44:F44"/>
    <mergeCell ref="A1:G1"/>
    <mergeCell ref="A2:G2"/>
    <mergeCell ref="A3:G3"/>
    <mergeCell ref="E6:F6"/>
    <mergeCell ref="F8:G8"/>
    <mergeCell ref="B41:D41"/>
    <mergeCell ref="E41:F41"/>
    <mergeCell ref="B42:D42"/>
    <mergeCell ref="E42:F42"/>
    <mergeCell ref="B12:G12"/>
    <mergeCell ref="B15:G15"/>
    <mergeCell ref="B18:G18"/>
    <mergeCell ref="B21:G21"/>
    <mergeCell ref="B24:G24"/>
    <mergeCell ref="B27:G27"/>
    <mergeCell ref="B30:G30"/>
    <mergeCell ref="B33:G33"/>
    <mergeCell ref="B36:G36"/>
  </mergeCells>
  <conditionalFormatting sqref="G38">
    <cfRule type="cellIs" priority="1" dxfId="3" operator="equal" stopIfTrue="1">
      <formula>0</formula>
    </cfRule>
  </conditionalFormatting>
  <conditionalFormatting sqref="G5">
    <cfRule type="cellIs" priority="2" dxfId="0" operator="equal" stopIfTrue="1">
      <formula>"Não Enviar"</formula>
    </cfRule>
  </conditionalFormatting>
  <printOptions/>
  <pageMargins left="0.3937007874015748" right="0.3937007874015748" top="0.7874015748031497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showGridLines="0" workbookViewId="0" topLeftCell="B1">
      <selection activeCell="A2" sqref="A2:G2"/>
    </sheetView>
  </sheetViews>
  <sheetFormatPr defaultColWidth="9.140625" defaultRowHeight="12.75"/>
  <cols>
    <col min="1" max="1" width="24.28125" style="0" customWidth="1"/>
    <col min="2" max="2" width="39.8515625" style="0" customWidth="1"/>
    <col min="3" max="3" width="13.00390625" style="0" customWidth="1"/>
    <col min="4" max="4" width="12.57421875" style="0" customWidth="1"/>
    <col min="5" max="5" width="12.8515625" style="0" customWidth="1"/>
    <col min="6" max="6" width="13.57421875" style="0" customWidth="1"/>
    <col min="7" max="7" width="14.140625" style="0" customWidth="1"/>
  </cols>
  <sheetData>
    <row r="1" spans="1:7" ht="12.75">
      <c r="A1" s="370" t="str">
        <f>"                                                                     TRIBUNAL DE CONTAS DO ESTADO DE MINAS GERAIS                                                                  "&amp;Dados!AC7</f>
        <v>                                                                     TRIBUNAL DE CONTAS DO ESTADO DE MINAS GERAIS                                                                  V-1.5</v>
      </c>
      <c r="B1" s="370"/>
      <c r="C1" s="370"/>
      <c r="D1" s="370"/>
      <c r="E1" s="370"/>
      <c r="F1" s="370"/>
      <c r="G1" s="370"/>
    </row>
    <row r="2" spans="1:7" ht="12.75">
      <c r="A2" s="371" t="s">
        <v>2755</v>
      </c>
      <c r="B2" s="371"/>
      <c r="C2" s="371"/>
      <c r="D2" s="371"/>
      <c r="E2" s="371"/>
      <c r="F2" s="371"/>
      <c r="G2" s="371"/>
    </row>
    <row r="3" spans="1:7" ht="12.75">
      <c r="A3" s="372" t="s">
        <v>627</v>
      </c>
      <c r="B3" s="372"/>
      <c r="C3" s="372"/>
      <c r="D3" s="372"/>
      <c r="E3" s="372"/>
      <c r="F3" s="372"/>
      <c r="G3" s="372"/>
    </row>
    <row r="4" spans="1:7" ht="7.5" customHeight="1">
      <c r="A4" s="1"/>
      <c r="B4" s="1"/>
      <c r="C4" s="1"/>
      <c r="D4" s="1"/>
      <c r="E4" s="1"/>
      <c r="F4" s="12"/>
      <c r="G4" s="12"/>
    </row>
    <row r="5" spans="1:7" ht="12.75">
      <c r="A5" s="54" t="s">
        <v>570</v>
      </c>
      <c r="B5" s="59" t="str">
        <f>IF(1!D5&gt;0,1!D5," ")</f>
        <v>Cachoeira Dourada</v>
      </c>
      <c r="C5" s="1"/>
      <c r="D5" s="1"/>
      <c r="E5" s="1"/>
      <c r="F5" s="31" t="s">
        <v>561</v>
      </c>
      <c r="G5" s="58" t="str">
        <f>1!U5</f>
        <v>31/12/01</v>
      </c>
    </row>
    <row r="6" spans="1:7" ht="12.75">
      <c r="A6" s="54" t="s">
        <v>628</v>
      </c>
      <c r="B6" s="1" t="str">
        <f>1!E6</f>
        <v>PODER LEGISLATIVO</v>
      </c>
      <c r="C6" s="1"/>
      <c r="D6" s="1"/>
      <c r="E6" s="403" t="s">
        <v>2757</v>
      </c>
      <c r="F6" s="403"/>
      <c r="G6" s="1" t="str">
        <f>1!U6</f>
        <v>2º Semestre</v>
      </c>
    </row>
    <row r="7" spans="1:7" ht="12.75">
      <c r="A7" s="13"/>
      <c r="B7" s="1"/>
      <c r="C7" s="1"/>
      <c r="D7" s="1"/>
      <c r="E7" s="1"/>
      <c r="F7" s="68" t="s">
        <v>2770</v>
      </c>
      <c r="G7" s="1" t="str">
        <f>2!C8</f>
        <v>FEV/01</v>
      </c>
    </row>
    <row r="8" spans="1:7" ht="12.75">
      <c r="A8" s="15"/>
      <c r="B8" s="2"/>
      <c r="C8" s="2"/>
      <c r="D8" s="2"/>
      <c r="E8" s="2"/>
      <c r="F8" s="421" t="s">
        <v>2771</v>
      </c>
      <c r="G8" s="421"/>
    </row>
    <row r="9" spans="1:7" ht="33" customHeight="1">
      <c r="A9" s="45" t="s">
        <v>3355</v>
      </c>
      <c r="B9" s="17" t="s">
        <v>629</v>
      </c>
      <c r="C9" s="17" t="s">
        <v>630</v>
      </c>
      <c r="D9" s="17" t="s">
        <v>631</v>
      </c>
      <c r="E9" s="17" t="s">
        <v>3356</v>
      </c>
      <c r="F9" s="17" t="s">
        <v>3357</v>
      </c>
      <c r="G9" s="17" t="s">
        <v>632</v>
      </c>
    </row>
    <row r="10" spans="1:7" s="107" customFormat="1" ht="3" customHeight="1">
      <c r="A10" s="186"/>
      <c r="B10" s="187"/>
      <c r="C10" s="185"/>
      <c r="D10" s="182"/>
      <c r="E10" s="182"/>
      <c r="F10" s="185"/>
      <c r="G10" s="181"/>
    </row>
    <row r="11" spans="1:7" ht="15" customHeight="1">
      <c r="A11" s="60"/>
      <c r="B11" s="84" t="s">
        <v>2219</v>
      </c>
      <c r="C11" s="102" t="str">
        <f>IF(A11&gt;0,$G$7," ")</f>
        <v> </v>
      </c>
      <c r="D11" s="105" t="s">
        <v>2220</v>
      </c>
      <c r="E11" s="105" t="s">
        <v>8</v>
      </c>
      <c r="F11" s="85">
        <v>36955</v>
      </c>
      <c r="G11" s="86">
        <v>666</v>
      </c>
    </row>
    <row r="12" spans="1:7" ht="15" customHeight="1">
      <c r="A12" s="188" t="s">
        <v>3358</v>
      </c>
      <c r="B12" s="418" t="s">
        <v>2222</v>
      </c>
      <c r="C12" s="419"/>
      <c r="D12" s="419"/>
      <c r="E12" s="419"/>
      <c r="F12" s="419"/>
      <c r="G12" s="420"/>
    </row>
    <row r="13" spans="1:7" s="107" customFormat="1" ht="3" customHeight="1">
      <c r="A13" s="186"/>
      <c r="B13" s="187"/>
      <c r="C13" s="185"/>
      <c r="D13" s="182"/>
      <c r="E13" s="182"/>
      <c r="F13" s="185"/>
      <c r="G13" s="181"/>
    </row>
    <row r="14" spans="1:7" ht="15" customHeight="1">
      <c r="A14" s="60"/>
      <c r="B14" s="84" t="s">
        <v>2223</v>
      </c>
      <c r="C14" s="102" t="str">
        <f>IF(A14&gt;0,$G$7," ")</f>
        <v> </v>
      </c>
      <c r="D14" s="105" t="s">
        <v>2224</v>
      </c>
      <c r="E14" s="105" t="s">
        <v>9</v>
      </c>
      <c r="F14" s="85">
        <v>36956</v>
      </c>
      <c r="G14" s="86">
        <v>600</v>
      </c>
    </row>
    <row r="15" spans="1:7" ht="15" customHeight="1">
      <c r="A15" s="188" t="s">
        <v>3358</v>
      </c>
      <c r="B15" s="418" t="s">
        <v>2226</v>
      </c>
      <c r="C15" s="419"/>
      <c r="D15" s="419"/>
      <c r="E15" s="419"/>
      <c r="F15" s="419"/>
      <c r="G15" s="420"/>
    </row>
    <row r="16" spans="1:7" s="107" customFormat="1" ht="3" customHeight="1">
      <c r="A16" s="186"/>
      <c r="B16" s="187"/>
      <c r="C16" s="185"/>
      <c r="D16" s="182"/>
      <c r="E16" s="182"/>
      <c r="F16" s="185"/>
      <c r="G16" s="181"/>
    </row>
    <row r="17" spans="1:7" ht="15" customHeight="1">
      <c r="A17" s="60"/>
      <c r="B17" s="84" t="s">
        <v>2227</v>
      </c>
      <c r="C17" s="102" t="str">
        <f>IF(A17&gt;0,$G$7," ")</f>
        <v> </v>
      </c>
      <c r="D17" s="105" t="s">
        <v>2228</v>
      </c>
      <c r="E17" s="105" t="s">
        <v>10</v>
      </c>
      <c r="F17" s="85">
        <v>36945</v>
      </c>
      <c r="G17" s="86">
        <v>310</v>
      </c>
    </row>
    <row r="18" spans="1:7" ht="15" customHeight="1">
      <c r="A18" s="188" t="s">
        <v>3358</v>
      </c>
      <c r="B18" s="418" t="s">
        <v>0</v>
      </c>
      <c r="C18" s="419"/>
      <c r="D18" s="419"/>
      <c r="E18" s="419"/>
      <c r="F18" s="419"/>
      <c r="G18" s="420"/>
    </row>
    <row r="19" spans="1:7" s="107" customFormat="1" ht="3" customHeight="1">
      <c r="A19" s="186"/>
      <c r="B19" s="187"/>
      <c r="C19" s="185"/>
      <c r="D19" s="182"/>
      <c r="E19" s="182"/>
      <c r="F19" s="185"/>
      <c r="G19" s="181"/>
    </row>
    <row r="20" spans="1:7" ht="15" customHeight="1">
      <c r="A20" s="60"/>
      <c r="B20" s="84" t="s">
        <v>1</v>
      </c>
      <c r="C20" s="102" t="str">
        <f>IF(A20&gt;0,$G$7," ")</f>
        <v> </v>
      </c>
      <c r="D20" s="105" t="s">
        <v>2</v>
      </c>
      <c r="E20" s="105" t="s">
        <v>11</v>
      </c>
      <c r="F20" s="85">
        <v>36945</v>
      </c>
      <c r="G20" s="86">
        <v>310</v>
      </c>
    </row>
    <row r="21" spans="1:7" ht="15" customHeight="1">
      <c r="A21" s="188" t="s">
        <v>3358</v>
      </c>
      <c r="B21" s="418" t="s">
        <v>0</v>
      </c>
      <c r="C21" s="419"/>
      <c r="D21" s="419"/>
      <c r="E21" s="419"/>
      <c r="F21" s="419"/>
      <c r="G21" s="420"/>
    </row>
    <row r="22" spans="1:7" s="107" customFormat="1" ht="3" customHeight="1">
      <c r="A22" s="186"/>
      <c r="B22" s="187"/>
      <c r="C22" s="185"/>
      <c r="D22" s="182"/>
      <c r="E22" s="182"/>
      <c r="F22" s="185"/>
      <c r="G22" s="181"/>
    </row>
    <row r="23" spans="1:7" ht="15" customHeight="1">
      <c r="A23" s="60"/>
      <c r="B23" s="84" t="s">
        <v>4</v>
      </c>
      <c r="C23" s="102" t="str">
        <f>IF(A23&gt;0,$G$7," ")</f>
        <v> </v>
      </c>
      <c r="D23" s="105" t="s">
        <v>5</v>
      </c>
      <c r="E23" s="105" t="s">
        <v>12</v>
      </c>
      <c r="F23" s="85">
        <v>36945</v>
      </c>
      <c r="G23" s="86">
        <v>258</v>
      </c>
    </row>
    <row r="24" spans="1:7" ht="15" customHeight="1">
      <c r="A24" s="188" t="s">
        <v>3358</v>
      </c>
      <c r="B24" s="418" t="s">
        <v>7</v>
      </c>
      <c r="C24" s="419"/>
      <c r="D24" s="419"/>
      <c r="E24" s="419"/>
      <c r="F24" s="419"/>
      <c r="G24" s="420"/>
    </row>
    <row r="25" spans="1:7" s="107" customFormat="1" ht="3" customHeight="1">
      <c r="A25" s="186"/>
      <c r="B25" s="187"/>
      <c r="C25" s="185"/>
      <c r="D25" s="182"/>
      <c r="E25" s="182"/>
      <c r="F25" s="185"/>
      <c r="G25" s="181"/>
    </row>
    <row r="26" spans="1:7" ht="15" customHeight="1">
      <c r="A26" s="60"/>
      <c r="B26" s="84"/>
      <c r="C26" s="102" t="str">
        <f>IF(A26&gt;0,$G$7," ")</f>
        <v> </v>
      </c>
      <c r="D26" s="105"/>
      <c r="E26" s="105"/>
      <c r="F26" s="85"/>
      <c r="G26" s="86"/>
    </row>
    <row r="27" spans="1:7" ht="15" customHeight="1">
      <c r="A27" s="188" t="s">
        <v>3358</v>
      </c>
      <c r="B27" s="418"/>
      <c r="C27" s="419"/>
      <c r="D27" s="419"/>
      <c r="E27" s="419"/>
      <c r="F27" s="419"/>
      <c r="G27" s="420"/>
    </row>
    <row r="28" spans="1:7" s="107" customFormat="1" ht="3" customHeight="1">
      <c r="A28" s="186"/>
      <c r="B28" s="187"/>
      <c r="C28" s="185"/>
      <c r="D28" s="182"/>
      <c r="E28" s="182"/>
      <c r="F28" s="185"/>
      <c r="G28" s="181"/>
    </row>
    <row r="29" spans="1:7" ht="15" customHeight="1">
      <c r="A29" s="60"/>
      <c r="B29" s="84"/>
      <c r="C29" s="102" t="str">
        <f>IF(A29&gt;0,$G$7," ")</f>
        <v> </v>
      </c>
      <c r="D29" s="105"/>
      <c r="E29" s="105"/>
      <c r="F29" s="85"/>
      <c r="G29" s="86"/>
    </row>
    <row r="30" spans="1:7" ht="15" customHeight="1">
      <c r="A30" s="188" t="s">
        <v>3358</v>
      </c>
      <c r="B30" s="418"/>
      <c r="C30" s="419"/>
      <c r="D30" s="419"/>
      <c r="E30" s="419"/>
      <c r="F30" s="419"/>
      <c r="G30" s="420"/>
    </row>
    <row r="31" spans="1:7" s="107" customFormat="1" ht="3" customHeight="1">
      <c r="A31" s="186"/>
      <c r="B31" s="187"/>
      <c r="C31" s="185"/>
      <c r="D31" s="182"/>
      <c r="E31" s="182"/>
      <c r="F31" s="185"/>
      <c r="G31" s="181"/>
    </row>
    <row r="32" spans="1:7" ht="15" customHeight="1">
      <c r="A32" s="60"/>
      <c r="B32" s="84"/>
      <c r="C32" s="102" t="str">
        <f>IF(A32&gt;0,$G$7," ")</f>
        <v> </v>
      </c>
      <c r="D32" s="105"/>
      <c r="E32" s="105"/>
      <c r="F32" s="85"/>
      <c r="G32" s="86"/>
    </row>
    <row r="33" spans="1:7" ht="15" customHeight="1">
      <c r="A33" s="188" t="s">
        <v>3358</v>
      </c>
      <c r="B33" s="418"/>
      <c r="C33" s="419"/>
      <c r="D33" s="419"/>
      <c r="E33" s="419"/>
      <c r="F33" s="419"/>
      <c r="G33" s="420"/>
    </row>
    <row r="34" spans="1:7" s="107" customFormat="1" ht="3" customHeight="1">
      <c r="A34" s="186"/>
      <c r="B34" s="187"/>
      <c r="C34" s="185"/>
      <c r="D34" s="182"/>
      <c r="E34" s="182"/>
      <c r="F34" s="185"/>
      <c r="G34" s="181"/>
    </row>
    <row r="35" spans="1:7" ht="15" customHeight="1">
      <c r="A35" s="60"/>
      <c r="B35" s="84"/>
      <c r="C35" s="102" t="str">
        <f>IF(A35&gt;0,$G$7," ")</f>
        <v> </v>
      </c>
      <c r="D35" s="105"/>
      <c r="E35" s="105"/>
      <c r="F35" s="85"/>
      <c r="G35" s="86"/>
    </row>
    <row r="36" spans="1:7" ht="15" customHeight="1">
      <c r="A36" s="188" t="s">
        <v>3358</v>
      </c>
      <c r="B36" s="418"/>
      <c r="C36" s="419"/>
      <c r="D36" s="419"/>
      <c r="E36" s="419"/>
      <c r="F36" s="419"/>
      <c r="G36" s="420"/>
    </row>
    <row r="37" spans="1:7" s="107" customFormat="1" ht="3" customHeight="1">
      <c r="A37" s="186"/>
      <c r="B37" s="187"/>
      <c r="C37" s="185"/>
      <c r="D37" s="182"/>
      <c r="E37" s="182"/>
      <c r="F37" s="185"/>
      <c r="G37" s="181"/>
    </row>
    <row r="38" spans="1:7" s="22" customFormat="1" ht="18.75" customHeight="1">
      <c r="A38" s="47" t="s">
        <v>568</v>
      </c>
      <c r="B38" s="61"/>
      <c r="C38" s="62"/>
      <c r="D38" s="62"/>
      <c r="E38" s="62"/>
      <c r="F38" s="63"/>
      <c r="G38" s="83">
        <f>SUM(G11:G36)</f>
        <v>2144</v>
      </c>
    </row>
    <row r="39" spans="1:7" ht="7.5" customHeight="1">
      <c r="A39" s="12"/>
      <c r="B39" s="1"/>
      <c r="C39" s="1"/>
      <c r="D39" s="1"/>
      <c r="E39" s="1"/>
      <c r="F39" s="1"/>
      <c r="G39" s="1"/>
    </row>
    <row r="40" spans="1:7" ht="12.75" customHeight="1">
      <c r="A40" s="16"/>
      <c r="B40" s="1"/>
      <c r="C40" s="1"/>
      <c r="D40" s="1"/>
      <c r="E40" s="1"/>
      <c r="F40" s="1"/>
      <c r="G40" s="1"/>
    </row>
    <row r="41" spans="1:7" ht="12.75">
      <c r="A41" s="55"/>
      <c r="B41" s="422" t="s">
        <v>2776</v>
      </c>
      <c r="C41" s="422"/>
      <c r="D41" s="422"/>
      <c r="E41" s="380" t="s">
        <v>2777</v>
      </c>
      <c r="F41" s="382"/>
      <c r="G41" s="117" t="s">
        <v>2778</v>
      </c>
    </row>
    <row r="42" spans="1:7" ht="12.75">
      <c r="A42" s="118" t="s">
        <v>2780</v>
      </c>
      <c r="B42" s="423" t="str">
        <f>IF(1!E101&gt;0,1!E101," ")</f>
        <v>AILTON CICERO DOS SANTOS</v>
      </c>
      <c r="C42" s="423"/>
      <c r="D42" s="423"/>
      <c r="E42" s="424" t="str">
        <f>IF(1!Q101&gt;0,1!Q101," ")</f>
        <v>481.848.376-15.</v>
      </c>
      <c r="F42" s="425"/>
      <c r="G42" s="55"/>
    </row>
    <row r="43" spans="1:10" ht="12.75">
      <c r="A43" s="118" t="s">
        <v>566</v>
      </c>
      <c r="B43" s="423" t="str">
        <f>IF(1!E102&gt;0,1!E102," ")</f>
        <v>ELIVELTON CESAR DE OLIVEIRA SILVA</v>
      </c>
      <c r="C43" s="423"/>
      <c r="D43" s="423"/>
      <c r="E43" s="424" t="str">
        <f>IF(1!Q102&gt;0,1!Q102," ")</f>
        <v>957.683.436-87</v>
      </c>
      <c r="F43" s="425"/>
      <c r="G43" s="119" t="str">
        <f>IF(1!U102&gt;0,1!U102," ")</f>
        <v>MG-071535/0-4</v>
      </c>
      <c r="H43" s="120"/>
      <c r="I43" s="120"/>
      <c r="J43" s="120"/>
    </row>
    <row r="44" spans="1:7" ht="12.75">
      <c r="A44" s="118" t="s">
        <v>567</v>
      </c>
      <c r="B44" s="423" t="str">
        <f>IF(1!E103&gt;0,1!E103," ")</f>
        <v>ATAIDE DONIZETE STORTI</v>
      </c>
      <c r="C44" s="423"/>
      <c r="D44" s="423"/>
      <c r="E44" s="424" t="str">
        <f>IF(1!Q103&gt;0,1!Q103," ")</f>
        <v>685.912.416-49</v>
      </c>
      <c r="F44" s="425"/>
      <c r="G44" s="55"/>
    </row>
  </sheetData>
  <sheetProtection password="CF62" sheet="1" objects="1" scenarios="1"/>
  <mergeCells count="22">
    <mergeCell ref="B43:D43"/>
    <mergeCell ref="E43:F43"/>
    <mergeCell ref="B44:D44"/>
    <mergeCell ref="E44:F44"/>
    <mergeCell ref="A1:G1"/>
    <mergeCell ref="A2:G2"/>
    <mergeCell ref="A3:G3"/>
    <mergeCell ref="E6:F6"/>
    <mergeCell ref="F8:G8"/>
    <mergeCell ref="B41:D41"/>
    <mergeCell ref="E41:F41"/>
    <mergeCell ref="B42:D42"/>
    <mergeCell ref="E42:F42"/>
    <mergeCell ref="B12:G12"/>
    <mergeCell ref="B15:G15"/>
    <mergeCell ref="B18:G18"/>
    <mergeCell ref="B21:G21"/>
    <mergeCell ref="B24:G24"/>
    <mergeCell ref="B27:G27"/>
    <mergeCell ref="B30:G30"/>
    <mergeCell ref="B33:G33"/>
    <mergeCell ref="B36:G36"/>
  </mergeCells>
  <conditionalFormatting sqref="G38">
    <cfRule type="cellIs" priority="1" dxfId="3" operator="equal" stopIfTrue="1">
      <formula>0</formula>
    </cfRule>
  </conditionalFormatting>
  <conditionalFormatting sqref="G5">
    <cfRule type="cellIs" priority="2" dxfId="0" operator="equal" stopIfTrue="1">
      <formula>"Não Enviar"</formula>
    </cfRule>
  </conditionalFormatting>
  <printOptions/>
  <pageMargins left="0.3937007874015748" right="0.3937007874015748" top="0.7874015748031497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4"/>
  <sheetViews>
    <sheetView showGridLines="0" workbookViewId="0" topLeftCell="B1">
      <selection activeCell="A2" sqref="A2:G2"/>
    </sheetView>
  </sheetViews>
  <sheetFormatPr defaultColWidth="9.140625" defaultRowHeight="12.75"/>
  <cols>
    <col min="1" max="1" width="24.28125" style="0" customWidth="1"/>
    <col min="2" max="2" width="39.8515625" style="0" customWidth="1"/>
    <col min="3" max="3" width="13.00390625" style="0" customWidth="1"/>
    <col min="4" max="4" width="12.57421875" style="0" customWidth="1"/>
    <col min="5" max="5" width="12.8515625" style="0" customWidth="1"/>
    <col min="6" max="6" width="13.57421875" style="0" customWidth="1"/>
    <col min="7" max="7" width="14.140625" style="0" customWidth="1"/>
  </cols>
  <sheetData>
    <row r="1" spans="1:7" ht="12.75">
      <c r="A1" s="370" t="str">
        <f>"                                                                     TRIBUNAL DE CONTAS DO ESTADO DE MINAS GERAIS                                                                  "&amp;Dados!AC7</f>
        <v>                                                                     TRIBUNAL DE CONTAS DO ESTADO DE MINAS GERAIS                                                                  V-1.5</v>
      </c>
      <c r="B1" s="370"/>
      <c r="C1" s="370"/>
      <c r="D1" s="370"/>
      <c r="E1" s="370"/>
      <c r="F1" s="370"/>
      <c r="G1" s="370"/>
    </row>
    <row r="2" spans="1:7" ht="12.75">
      <c r="A2" s="371" t="s">
        <v>2755</v>
      </c>
      <c r="B2" s="371"/>
      <c r="C2" s="371"/>
      <c r="D2" s="371"/>
      <c r="E2" s="371"/>
      <c r="F2" s="371"/>
      <c r="G2" s="371"/>
    </row>
    <row r="3" spans="1:7" ht="10.5" customHeight="1">
      <c r="A3" s="372" t="s">
        <v>627</v>
      </c>
      <c r="B3" s="372"/>
      <c r="C3" s="372"/>
      <c r="D3" s="372"/>
      <c r="E3" s="372"/>
      <c r="F3" s="372"/>
      <c r="G3" s="372"/>
    </row>
    <row r="4" spans="1:7" ht="6" customHeight="1">
      <c r="A4" s="1"/>
      <c r="B4" s="1"/>
      <c r="C4" s="1"/>
      <c r="D4" s="1"/>
      <c r="E4" s="1"/>
      <c r="F4" s="12"/>
      <c r="G4" s="12"/>
    </row>
    <row r="5" spans="1:7" ht="12.75">
      <c r="A5" s="54" t="s">
        <v>570</v>
      </c>
      <c r="B5" s="59" t="str">
        <f>IF(1!D5&gt;0,1!D5," ")</f>
        <v>Cachoeira Dourada</v>
      </c>
      <c r="C5" s="1"/>
      <c r="D5" s="1"/>
      <c r="E5" s="1"/>
      <c r="F5" s="31" t="s">
        <v>561</v>
      </c>
      <c r="G5" s="58" t="str">
        <f>1!U5</f>
        <v>31/12/01</v>
      </c>
    </row>
    <row r="6" spans="1:7" ht="12.75">
      <c r="A6" s="54" t="s">
        <v>628</v>
      </c>
      <c r="B6" s="1" t="str">
        <f>1!E6</f>
        <v>PODER LEGISLATIVO</v>
      </c>
      <c r="C6" s="1"/>
      <c r="D6" s="1"/>
      <c r="E6" s="403" t="s">
        <v>2757</v>
      </c>
      <c r="F6" s="403"/>
      <c r="G6" s="1" t="str">
        <f>1!U6</f>
        <v>2º Semestre</v>
      </c>
    </row>
    <row r="7" spans="1:7" s="1" customFormat="1" ht="12.75">
      <c r="A7" s="13"/>
      <c r="F7" s="68" t="s">
        <v>2770</v>
      </c>
      <c r="G7" s="1" t="str">
        <f>2!D8</f>
        <v>MAR/01</v>
      </c>
    </row>
    <row r="8" spans="1:7" ht="12.75">
      <c r="A8" s="15"/>
      <c r="B8" s="2"/>
      <c r="C8" s="2"/>
      <c r="D8" s="2"/>
      <c r="E8" s="2"/>
      <c r="F8" s="421" t="s">
        <v>2771</v>
      </c>
      <c r="G8" s="421"/>
    </row>
    <row r="9" spans="1:7" ht="33" customHeight="1">
      <c r="A9" s="45" t="s">
        <v>3355</v>
      </c>
      <c r="B9" s="17" t="s">
        <v>629</v>
      </c>
      <c r="C9" s="17" t="s">
        <v>630</v>
      </c>
      <c r="D9" s="17" t="s">
        <v>631</v>
      </c>
      <c r="E9" s="17" t="s">
        <v>3356</v>
      </c>
      <c r="F9" s="17" t="s">
        <v>3357</v>
      </c>
      <c r="G9" s="17" t="s">
        <v>632</v>
      </c>
    </row>
    <row r="10" spans="1:7" s="107" customFormat="1" ht="3" customHeight="1">
      <c r="A10" s="186"/>
      <c r="B10" s="187"/>
      <c r="C10" s="185"/>
      <c r="D10" s="182"/>
      <c r="E10" s="182"/>
      <c r="F10" s="185"/>
      <c r="G10" s="181"/>
    </row>
    <row r="11" spans="1:7" ht="15" customHeight="1">
      <c r="A11" s="60"/>
      <c r="B11" s="84" t="s">
        <v>2219</v>
      </c>
      <c r="C11" s="102" t="str">
        <f>IF(A11&gt;0,$G$7," ")</f>
        <v> </v>
      </c>
      <c r="D11" s="105" t="s">
        <v>2220</v>
      </c>
      <c r="E11" s="105" t="s">
        <v>13</v>
      </c>
      <c r="F11" s="85">
        <v>36983</v>
      </c>
      <c r="G11" s="86">
        <v>666</v>
      </c>
    </row>
    <row r="12" spans="1:7" ht="15" customHeight="1">
      <c r="A12" s="188" t="s">
        <v>3358</v>
      </c>
      <c r="B12" s="418" t="s">
        <v>2222</v>
      </c>
      <c r="C12" s="419"/>
      <c r="D12" s="419"/>
      <c r="E12" s="419"/>
      <c r="F12" s="419"/>
      <c r="G12" s="420"/>
    </row>
    <row r="13" spans="1:7" s="107" customFormat="1" ht="3" customHeight="1">
      <c r="A13" s="186"/>
      <c r="B13" s="187"/>
      <c r="C13" s="185"/>
      <c r="D13" s="182"/>
      <c r="E13" s="182"/>
      <c r="F13" s="185"/>
      <c r="G13" s="181"/>
    </row>
    <row r="14" spans="1:7" ht="15" customHeight="1">
      <c r="A14" s="60"/>
      <c r="B14" s="84" t="s">
        <v>2223</v>
      </c>
      <c r="C14" s="102" t="str">
        <f>IF(A14&gt;0,$G$7," ")</f>
        <v> </v>
      </c>
      <c r="D14" s="105" t="s">
        <v>2224</v>
      </c>
      <c r="E14" s="105" t="s">
        <v>14</v>
      </c>
      <c r="F14" s="85">
        <v>36986</v>
      </c>
      <c r="G14" s="86">
        <v>600</v>
      </c>
    </row>
    <row r="15" spans="1:7" ht="15" customHeight="1">
      <c r="A15" s="188" t="s">
        <v>3358</v>
      </c>
      <c r="B15" s="418" t="s">
        <v>2226</v>
      </c>
      <c r="C15" s="419"/>
      <c r="D15" s="419"/>
      <c r="E15" s="419"/>
      <c r="F15" s="419"/>
      <c r="G15" s="420"/>
    </row>
    <row r="16" spans="1:7" s="107" customFormat="1" ht="3" customHeight="1">
      <c r="A16" s="186"/>
      <c r="B16" s="187"/>
      <c r="C16" s="185"/>
      <c r="D16" s="182"/>
      <c r="E16" s="182"/>
      <c r="F16" s="185"/>
      <c r="G16" s="181"/>
    </row>
    <row r="17" spans="1:7" ht="15" customHeight="1">
      <c r="A17" s="60"/>
      <c r="B17" s="84" t="s">
        <v>2227</v>
      </c>
      <c r="C17" s="102" t="str">
        <f>IF(A17&gt;0,$G$7," ")</f>
        <v> </v>
      </c>
      <c r="D17" s="105" t="s">
        <v>2228</v>
      </c>
      <c r="E17" s="105" t="s">
        <v>15</v>
      </c>
      <c r="F17" s="85">
        <v>36976</v>
      </c>
      <c r="G17" s="86">
        <v>310</v>
      </c>
    </row>
    <row r="18" spans="1:7" ht="15" customHeight="1">
      <c r="A18" s="188" t="s">
        <v>3358</v>
      </c>
      <c r="B18" s="418" t="s">
        <v>0</v>
      </c>
      <c r="C18" s="419"/>
      <c r="D18" s="419"/>
      <c r="E18" s="419"/>
      <c r="F18" s="419"/>
      <c r="G18" s="420"/>
    </row>
    <row r="19" spans="1:7" s="107" customFormat="1" ht="3" customHeight="1">
      <c r="A19" s="186"/>
      <c r="B19" s="187"/>
      <c r="C19" s="185"/>
      <c r="D19" s="182"/>
      <c r="E19" s="182"/>
      <c r="F19" s="185"/>
      <c r="G19" s="181"/>
    </row>
    <row r="20" spans="1:7" ht="15" customHeight="1">
      <c r="A20" s="60"/>
      <c r="B20" s="84" t="s">
        <v>1</v>
      </c>
      <c r="C20" s="102" t="str">
        <f>IF(A20&gt;0,$G$7," ")</f>
        <v> </v>
      </c>
      <c r="D20" s="105" t="s">
        <v>2</v>
      </c>
      <c r="E20" s="105" t="s">
        <v>16</v>
      </c>
      <c r="F20" s="85">
        <v>36976</v>
      </c>
      <c r="G20" s="86">
        <v>310</v>
      </c>
    </row>
    <row r="21" spans="1:7" ht="15" customHeight="1">
      <c r="A21" s="188" t="s">
        <v>3358</v>
      </c>
      <c r="B21" s="418" t="s">
        <v>0</v>
      </c>
      <c r="C21" s="419"/>
      <c r="D21" s="419"/>
      <c r="E21" s="419"/>
      <c r="F21" s="419"/>
      <c r="G21" s="420"/>
    </row>
    <row r="22" spans="1:7" s="107" customFormat="1" ht="3" customHeight="1">
      <c r="A22" s="186"/>
      <c r="B22" s="187"/>
      <c r="C22" s="185"/>
      <c r="D22" s="182"/>
      <c r="E22" s="182"/>
      <c r="F22" s="185"/>
      <c r="G22" s="181"/>
    </row>
    <row r="23" spans="1:7" ht="15" customHeight="1">
      <c r="A23" s="60"/>
      <c r="B23" s="84" t="s">
        <v>4</v>
      </c>
      <c r="C23" s="102" t="str">
        <f>IF(A23&gt;0,$G$7," ")</f>
        <v> </v>
      </c>
      <c r="D23" s="105" t="s">
        <v>5</v>
      </c>
      <c r="E23" s="105" t="s">
        <v>17</v>
      </c>
      <c r="F23" s="85">
        <v>36976</v>
      </c>
      <c r="G23" s="86">
        <v>258</v>
      </c>
    </row>
    <row r="24" spans="1:7" ht="15" customHeight="1">
      <c r="A24" s="188" t="s">
        <v>3358</v>
      </c>
      <c r="B24" s="418" t="s">
        <v>7</v>
      </c>
      <c r="C24" s="419"/>
      <c r="D24" s="419"/>
      <c r="E24" s="419"/>
      <c r="F24" s="419"/>
      <c r="G24" s="420"/>
    </row>
    <row r="25" spans="1:7" s="107" customFormat="1" ht="3" customHeight="1">
      <c r="A25" s="186"/>
      <c r="B25" s="187"/>
      <c r="C25" s="185"/>
      <c r="D25" s="182"/>
      <c r="E25" s="182"/>
      <c r="F25" s="185"/>
      <c r="G25" s="181"/>
    </row>
    <row r="26" spans="1:7" ht="15" customHeight="1">
      <c r="A26" s="60"/>
      <c r="B26" s="84"/>
      <c r="C26" s="102" t="str">
        <f>IF(A26&gt;0,$G$7," ")</f>
        <v> </v>
      </c>
      <c r="D26" s="105"/>
      <c r="E26" s="105"/>
      <c r="F26" s="85"/>
      <c r="G26" s="86"/>
    </row>
    <row r="27" spans="1:7" ht="15" customHeight="1">
      <c r="A27" s="188" t="s">
        <v>3358</v>
      </c>
      <c r="B27" s="418"/>
      <c r="C27" s="419"/>
      <c r="D27" s="419"/>
      <c r="E27" s="419"/>
      <c r="F27" s="419"/>
      <c r="G27" s="420"/>
    </row>
    <row r="28" spans="1:7" s="107" customFormat="1" ht="3" customHeight="1">
      <c r="A28" s="186"/>
      <c r="B28" s="187"/>
      <c r="C28" s="185"/>
      <c r="D28" s="182"/>
      <c r="E28" s="182"/>
      <c r="F28" s="185"/>
      <c r="G28" s="181"/>
    </row>
    <row r="29" spans="1:7" ht="15" customHeight="1">
      <c r="A29" s="60"/>
      <c r="B29" s="84"/>
      <c r="C29" s="102" t="str">
        <f>IF(A29&gt;0,$G$7," ")</f>
        <v> </v>
      </c>
      <c r="D29" s="105"/>
      <c r="E29" s="105"/>
      <c r="F29" s="85"/>
      <c r="G29" s="86"/>
    </row>
    <row r="30" spans="1:7" ht="15" customHeight="1">
      <c r="A30" s="188" t="s">
        <v>3358</v>
      </c>
      <c r="B30" s="418"/>
      <c r="C30" s="419"/>
      <c r="D30" s="419"/>
      <c r="E30" s="419"/>
      <c r="F30" s="419"/>
      <c r="G30" s="420"/>
    </row>
    <row r="31" spans="1:7" s="107" customFormat="1" ht="3" customHeight="1">
      <c r="A31" s="186"/>
      <c r="B31" s="187"/>
      <c r="C31" s="185"/>
      <c r="D31" s="182"/>
      <c r="E31" s="182"/>
      <c r="F31" s="185"/>
      <c r="G31" s="181"/>
    </row>
    <row r="32" spans="1:7" ht="15" customHeight="1">
      <c r="A32" s="60"/>
      <c r="B32" s="84"/>
      <c r="C32" s="102" t="str">
        <f>IF(A32&gt;0,$G$7," ")</f>
        <v> </v>
      </c>
      <c r="D32" s="105"/>
      <c r="E32" s="105"/>
      <c r="F32" s="85"/>
      <c r="G32" s="86"/>
    </row>
    <row r="33" spans="1:7" ht="15" customHeight="1">
      <c r="A33" s="188" t="s">
        <v>3358</v>
      </c>
      <c r="B33" s="418"/>
      <c r="C33" s="419"/>
      <c r="D33" s="419"/>
      <c r="E33" s="419"/>
      <c r="F33" s="419"/>
      <c r="G33" s="420"/>
    </row>
    <row r="34" spans="1:7" s="107" customFormat="1" ht="3" customHeight="1">
      <c r="A34" s="186"/>
      <c r="B34" s="187"/>
      <c r="C34" s="185"/>
      <c r="D34" s="182"/>
      <c r="E34" s="182"/>
      <c r="F34" s="185"/>
      <c r="G34" s="181"/>
    </row>
    <row r="35" spans="1:7" ht="15" customHeight="1">
      <c r="A35" s="60"/>
      <c r="B35" s="84"/>
      <c r="C35" s="102" t="str">
        <f>IF(A35&gt;0,$G$7," ")</f>
        <v> </v>
      </c>
      <c r="D35" s="105"/>
      <c r="E35" s="105"/>
      <c r="F35" s="85"/>
      <c r="G35" s="86"/>
    </row>
    <row r="36" spans="1:7" ht="15" customHeight="1">
      <c r="A36" s="188" t="s">
        <v>3358</v>
      </c>
      <c r="B36" s="418"/>
      <c r="C36" s="419"/>
      <c r="D36" s="419"/>
      <c r="E36" s="419"/>
      <c r="F36" s="419"/>
      <c r="G36" s="420"/>
    </row>
    <row r="37" spans="1:7" s="107" customFormat="1" ht="3" customHeight="1">
      <c r="A37" s="186"/>
      <c r="B37" s="187"/>
      <c r="C37" s="185"/>
      <c r="D37" s="182"/>
      <c r="E37" s="182"/>
      <c r="F37" s="185"/>
      <c r="G37" s="181"/>
    </row>
    <row r="38" spans="1:7" s="22" customFormat="1" ht="18.75" customHeight="1">
      <c r="A38" s="47" t="s">
        <v>568</v>
      </c>
      <c r="B38" s="61"/>
      <c r="C38" s="62"/>
      <c r="D38" s="62"/>
      <c r="E38" s="62"/>
      <c r="F38" s="63"/>
      <c r="G38" s="83">
        <f>SUM(G11:G36)</f>
        <v>2144</v>
      </c>
    </row>
    <row r="39" spans="1:7" ht="6.75" customHeight="1">
      <c r="A39" s="12"/>
      <c r="B39" s="1"/>
      <c r="C39" s="1"/>
      <c r="D39" s="1"/>
      <c r="E39" s="1"/>
      <c r="F39" s="1"/>
      <c r="G39" s="1"/>
    </row>
    <row r="40" spans="1:7" ht="12.75" customHeight="1">
      <c r="A40" s="16"/>
      <c r="B40" s="1"/>
      <c r="C40" s="1"/>
      <c r="D40" s="1"/>
      <c r="E40" s="1"/>
      <c r="F40" s="1"/>
      <c r="G40" s="1"/>
    </row>
    <row r="41" spans="1:7" ht="12.75">
      <c r="A41" s="55"/>
      <c r="B41" s="422" t="s">
        <v>2776</v>
      </c>
      <c r="C41" s="422"/>
      <c r="D41" s="422"/>
      <c r="E41" s="380" t="s">
        <v>2777</v>
      </c>
      <c r="F41" s="382"/>
      <c r="G41" s="117" t="s">
        <v>2778</v>
      </c>
    </row>
    <row r="42" spans="1:7" ht="12.75">
      <c r="A42" s="118" t="s">
        <v>2780</v>
      </c>
      <c r="B42" s="423" t="str">
        <f>IF(1!E101&gt;0,1!E101," ")</f>
        <v>AILTON CICERO DOS SANTOS</v>
      </c>
      <c r="C42" s="423"/>
      <c r="D42" s="423"/>
      <c r="E42" s="424" t="str">
        <f>IF(1!Q101&gt;0,1!Q101," ")</f>
        <v>481.848.376-15.</v>
      </c>
      <c r="F42" s="425"/>
      <c r="G42" s="55"/>
    </row>
    <row r="43" spans="1:10" ht="12.75">
      <c r="A43" s="118" t="s">
        <v>566</v>
      </c>
      <c r="B43" s="423" t="str">
        <f>IF(1!E102&gt;0,1!E102," ")</f>
        <v>ELIVELTON CESAR DE OLIVEIRA SILVA</v>
      </c>
      <c r="C43" s="423"/>
      <c r="D43" s="423"/>
      <c r="E43" s="424" t="str">
        <f>IF(1!Q102&gt;0,1!Q102," ")</f>
        <v>957.683.436-87</v>
      </c>
      <c r="F43" s="425"/>
      <c r="G43" s="119" t="str">
        <f>IF(1!U102&gt;0,1!U102," ")</f>
        <v>MG-071535/0-4</v>
      </c>
      <c r="H43" s="120"/>
      <c r="I43" s="120"/>
      <c r="J43" s="120"/>
    </row>
    <row r="44" spans="1:7" ht="12.75">
      <c r="A44" s="118" t="s">
        <v>567</v>
      </c>
      <c r="B44" s="423" t="str">
        <f>IF(1!E103&gt;0,1!E103," ")</f>
        <v>ATAIDE DONIZETE STORTI</v>
      </c>
      <c r="C44" s="423"/>
      <c r="D44" s="423"/>
      <c r="E44" s="424" t="str">
        <f>IF(1!Q103&gt;0,1!Q103," ")</f>
        <v>685.912.416-49</v>
      </c>
      <c r="F44" s="425"/>
      <c r="G44" s="55"/>
    </row>
  </sheetData>
  <sheetProtection password="CF62" sheet="1" objects="1" scenarios="1"/>
  <mergeCells count="22">
    <mergeCell ref="B43:D43"/>
    <mergeCell ref="E43:F43"/>
    <mergeCell ref="B44:D44"/>
    <mergeCell ref="E44:F44"/>
    <mergeCell ref="A1:G1"/>
    <mergeCell ref="A2:G2"/>
    <mergeCell ref="A3:G3"/>
    <mergeCell ref="E6:F6"/>
    <mergeCell ref="F8:G8"/>
    <mergeCell ref="B41:D41"/>
    <mergeCell ref="E41:F41"/>
    <mergeCell ref="B42:D42"/>
    <mergeCell ref="E42:F42"/>
    <mergeCell ref="B12:G12"/>
    <mergeCell ref="B15:G15"/>
    <mergeCell ref="B18:G18"/>
    <mergeCell ref="B21:G21"/>
    <mergeCell ref="B24:G24"/>
    <mergeCell ref="B27:G27"/>
    <mergeCell ref="B30:G30"/>
    <mergeCell ref="B33:G33"/>
    <mergeCell ref="B36:G36"/>
  </mergeCells>
  <conditionalFormatting sqref="G38">
    <cfRule type="cellIs" priority="1" dxfId="3" operator="equal" stopIfTrue="1">
      <formula>0</formula>
    </cfRule>
  </conditionalFormatting>
  <conditionalFormatting sqref="G5">
    <cfRule type="cellIs" priority="2" dxfId="0" operator="equal" stopIfTrue="1">
      <formula>"Não Enviar"</formula>
    </cfRule>
  </conditionalFormatting>
  <printOptions/>
  <pageMargins left="0.3937007874015748" right="0.3937007874015748" top="0.7874015748031497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4"/>
  <sheetViews>
    <sheetView showGridLines="0" workbookViewId="0" topLeftCell="C1">
      <selection activeCell="H2" sqref="H2"/>
    </sheetView>
  </sheetViews>
  <sheetFormatPr defaultColWidth="9.140625" defaultRowHeight="12.75"/>
  <cols>
    <col min="1" max="1" width="24.28125" style="0" customWidth="1"/>
    <col min="2" max="2" width="39.8515625" style="0" customWidth="1"/>
    <col min="3" max="3" width="13.00390625" style="0" customWidth="1"/>
    <col min="4" max="4" width="12.57421875" style="0" customWidth="1"/>
    <col min="5" max="5" width="12.8515625" style="0" customWidth="1"/>
    <col min="6" max="6" width="13.57421875" style="0" customWidth="1"/>
    <col min="7" max="7" width="14.140625" style="0" customWidth="1"/>
  </cols>
  <sheetData>
    <row r="1" spans="1:7" ht="12.75">
      <c r="A1" s="370" t="str">
        <f>"                                                                     TRIBUNAL DE CONTAS DO ESTADO DE MINAS GERAIS                                                                  "&amp;Dados!AC7</f>
        <v>                                                                     TRIBUNAL DE CONTAS DO ESTADO DE MINAS GERAIS                                                                  V-1.5</v>
      </c>
      <c r="B1" s="370"/>
      <c r="C1" s="370"/>
      <c r="D1" s="370"/>
      <c r="E1" s="370"/>
      <c r="F1" s="370"/>
      <c r="G1" s="370"/>
    </row>
    <row r="2" spans="1:7" ht="12.75">
      <c r="A2" s="371" t="s">
        <v>2755</v>
      </c>
      <c r="B2" s="371"/>
      <c r="C2" s="371"/>
      <c r="D2" s="371"/>
      <c r="E2" s="371"/>
      <c r="F2" s="371"/>
      <c r="G2" s="371"/>
    </row>
    <row r="3" spans="1:7" ht="12.75">
      <c r="A3" s="372" t="s">
        <v>627</v>
      </c>
      <c r="B3" s="372"/>
      <c r="C3" s="372"/>
      <c r="D3" s="372"/>
      <c r="E3" s="372"/>
      <c r="F3" s="372"/>
      <c r="G3" s="372"/>
    </row>
    <row r="4" spans="1:7" ht="6" customHeight="1">
      <c r="A4" s="1"/>
      <c r="B4" s="1"/>
      <c r="C4" s="1"/>
      <c r="D4" s="1"/>
      <c r="E4" s="1"/>
      <c r="F4" s="12"/>
      <c r="G4" s="12"/>
    </row>
    <row r="5" spans="1:7" ht="12.75">
      <c r="A5" s="54" t="s">
        <v>570</v>
      </c>
      <c r="B5" s="59" t="str">
        <f>IF(1!D5&gt;0,1!D5," ")</f>
        <v>Cachoeira Dourada</v>
      </c>
      <c r="C5" s="1"/>
      <c r="D5" s="1"/>
      <c r="E5" s="1"/>
      <c r="F5" s="31" t="s">
        <v>561</v>
      </c>
      <c r="G5" s="58" t="str">
        <f>1!U5</f>
        <v>31/12/01</v>
      </c>
    </row>
    <row r="6" spans="1:7" ht="12.75">
      <c r="A6" s="54" t="s">
        <v>628</v>
      </c>
      <c r="B6" s="1" t="str">
        <f>1!E6</f>
        <v>PODER LEGISLATIVO</v>
      </c>
      <c r="C6" s="1"/>
      <c r="D6" s="1"/>
      <c r="E6" s="403" t="s">
        <v>2757</v>
      </c>
      <c r="F6" s="403"/>
      <c r="G6" s="1" t="str">
        <f>1!U6</f>
        <v>2º Semestre</v>
      </c>
    </row>
    <row r="7" spans="1:7" s="1" customFormat="1" ht="12.75">
      <c r="A7" s="13"/>
      <c r="F7" s="68" t="s">
        <v>2770</v>
      </c>
      <c r="G7" s="1" t="str">
        <f>2!E8</f>
        <v>ABR/01</v>
      </c>
    </row>
    <row r="8" spans="1:7" ht="12.75">
      <c r="A8" s="15"/>
      <c r="B8" s="2"/>
      <c r="C8" s="2"/>
      <c r="D8" s="2"/>
      <c r="E8" s="2"/>
      <c r="F8" s="421" t="s">
        <v>2771</v>
      </c>
      <c r="G8" s="421"/>
    </row>
    <row r="9" spans="1:7" ht="33" customHeight="1">
      <c r="A9" s="45" t="s">
        <v>3355</v>
      </c>
      <c r="B9" s="17" t="s">
        <v>629</v>
      </c>
      <c r="C9" s="17" t="s">
        <v>630</v>
      </c>
      <c r="D9" s="17" t="s">
        <v>631</v>
      </c>
      <c r="E9" s="17" t="s">
        <v>3356</v>
      </c>
      <c r="F9" s="17" t="s">
        <v>3357</v>
      </c>
      <c r="G9" s="17" t="s">
        <v>632</v>
      </c>
    </row>
    <row r="10" spans="1:7" s="107" customFormat="1" ht="3" customHeight="1">
      <c r="A10" s="186"/>
      <c r="B10" s="187"/>
      <c r="C10" s="185"/>
      <c r="D10" s="182"/>
      <c r="E10" s="182"/>
      <c r="F10" s="185"/>
      <c r="G10" s="181"/>
    </row>
    <row r="11" spans="1:7" ht="15" customHeight="1">
      <c r="A11" s="60"/>
      <c r="B11" s="84" t="s">
        <v>2219</v>
      </c>
      <c r="C11" s="102" t="str">
        <f>IF(A11&gt;0,$G$7," ")</f>
        <v> </v>
      </c>
      <c r="D11" s="105" t="s">
        <v>2220</v>
      </c>
      <c r="E11" s="105" t="s">
        <v>18</v>
      </c>
      <c r="F11" s="85">
        <v>37015</v>
      </c>
      <c r="G11" s="86">
        <v>666</v>
      </c>
    </row>
    <row r="12" spans="1:7" ht="15" customHeight="1">
      <c r="A12" s="188" t="s">
        <v>3358</v>
      </c>
      <c r="B12" s="418" t="s">
        <v>2222</v>
      </c>
      <c r="C12" s="419"/>
      <c r="D12" s="419"/>
      <c r="E12" s="419"/>
      <c r="F12" s="419"/>
      <c r="G12" s="420"/>
    </row>
    <row r="13" spans="1:7" s="107" customFormat="1" ht="3" customHeight="1">
      <c r="A13" s="186"/>
      <c r="B13" s="187"/>
      <c r="C13" s="185"/>
      <c r="D13" s="182"/>
      <c r="E13" s="182"/>
      <c r="F13" s="185"/>
      <c r="G13" s="181"/>
    </row>
    <row r="14" spans="1:7" ht="15" customHeight="1">
      <c r="A14" s="60"/>
      <c r="B14" s="84" t="s">
        <v>2223</v>
      </c>
      <c r="C14" s="102" t="str">
        <f>IF(A14&gt;0,$G$7," ")</f>
        <v> </v>
      </c>
      <c r="D14" s="105" t="s">
        <v>2224</v>
      </c>
      <c r="E14" s="105" t="s">
        <v>19</v>
      </c>
      <c r="F14" s="85">
        <v>37015</v>
      </c>
      <c r="G14" s="86">
        <v>600</v>
      </c>
    </row>
    <row r="15" spans="1:7" ht="15" customHeight="1">
      <c r="A15" s="188" t="s">
        <v>3358</v>
      </c>
      <c r="B15" s="418" t="s">
        <v>2226</v>
      </c>
      <c r="C15" s="419"/>
      <c r="D15" s="419"/>
      <c r="E15" s="419"/>
      <c r="F15" s="419"/>
      <c r="G15" s="420"/>
    </row>
    <row r="16" spans="1:7" s="107" customFormat="1" ht="3" customHeight="1">
      <c r="A16" s="186"/>
      <c r="B16" s="187"/>
      <c r="C16" s="185"/>
      <c r="D16" s="182"/>
      <c r="E16" s="182"/>
      <c r="F16" s="185"/>
      <c r="G16" s="181"/>
    </row>
    <row r="17" spans="1:7" ht="15" customHeight="1">
      <c r="A17" s="60"/>
      <c r="B17" s="84" t="s">
        <v>2227</v>
      </c>
      <c r="C17" s="102" t="str">
        <f>IF(A17&gt;0,$G$7," ")</f>
        <v> </v>
      </c>
      <c r="D17" s="105" t="s">
        <v>2228</v>
      </c>
      <c r="E17" s="105" t="s">
        <v>20</v>
      </c>
      <c r="F17" s="85">
        <v>37001</v>
      </c>
      <c r="G17" s="86">
        <v>310</v>
      </c>
    </row>
    <row r="18" spans="1:7" ht="15" customHeight="1">
      <c r="A18" s="188" t="s">
        <v>3358</v>
      </c>
      <c r="B18" s="418" t="s">
        <v>0</v>
      </c>
      <c r="C18" s="419"/>
      <c r="D18" s="419"/>
      <c r="E18" s="419"/>
      <c r="F18" s="419"/>
      <c r="G18" s="420"/>
    </row>
    <row r="19" spans="1:7" s="107" customFormat="1" ht="3" customHeight="1">
      <c r="A19" s="186"/>
      <c r="B19" s="187"/>
      <c r="C19" s="185"/>
      <c r="D19" s="182"/>
      <c r="E19" s="182"/>
      <c r="F19" s="185"/>
      <c r="G19" s="181"/>
    </row>
    <row r="20" spans="1:7" ht="15" customHeight="1">
      <c r="A20" s="60"/>
      <c r="B20" s="84" t="s">
        <v>1</v>
      </c>
      <c r="C20" s="102" t="str">
        <f>IF(A20&gt;0,$G$7," ")</f>
        <v> </v>
      </c>
      <c r="D20" s="105" t="s">
        <v>2</v>
      </c>
      <c r="E20" s="105" t="s">
        <v>21</v>
      </c>
      <c r="F20" s="85">
        <v>37001</v>
      </c>
      <c r="G20" s="86">
        <v>310</v>
      </c>
    </row>
    <row r="21" spans="1:7" ht="15" customHeight="1">
      <c r="A21" s="188" t="s">
        <v>3358</v>
      </c>
      <c r="B21" s="418" t="s">
        <v>0</v>
      </c>
      <c r="C21" s="419"/>
      <c r="D21" s="419"/>
      <c r="E21" s="419"/>
      <c r="F21" s="419"/>
      <c r="G21" s="420"/>
    </row>
    <row r="22" spans="1:7" s="107" customFormat="1" ht="3" customHeight="1">
      <c r="A22" s="186"/>
      <c r="B22" s="187"/>
      <c r="C22" s="185"/>
      <c r="D22" s="182"/>
      <c r="E22" s="182"/>
      <c r="F22" s="185"/>
      <c r="G22" s="181"/>
    </row>
    <row r="23" spans="1:7" ht="15" customHeight="1">
      <c r="A23" s="60"/>
      <c r="B23" s="84" t="s">
        <v>4</v>
      </c>
      <c r="C23" s="102" t="str">
        <f>IF(A23&gt;0,$G$7," ")</f>
        <v> </v>
      </c>
      <c r="D23" s="105" t="s">
        <v>5</v>
      </c>
      <c r="E23" s="105" t="s">
        <v>22</v>
      </c>
      <c r="F23" s="85">
        <v>37001</v>
      </c>
      <c r="G23" s="86">
        <v>258</v>
      </c>
    </row>
    <row r="24" spans="1:7" ht="15" customHeight="1">
      <c r="A24" s="188" t="s">
        <v>3358</v>
      </c>
      <c r="B24" s="418" t="s">
        <v>7</v>
      </c>
      <c r="C24" s="419"/>
      <c r="D24" s="419"/>
      <c r="E24" s="419"/>
      <c r="F24" s="419"/>
      <c r="G24" s="420"/>
    </row>
    <row r="25" spans="1:7" s="107" customFormat="1" ht="3" customHeight="1">
      <c r="A25" s="186"/>
      <c r="B25" s="187"/>
      <c r="C25" s="185"/>
      <c r="D25" s="182"/>
      <c r="E25" s="182"/>
      <c r="F25" s="185"/>
      <c r="G25" s="181"/>
    </row>
    <row r="26" spans="1:7" ht="15" customHeight="1">
      <c r="A26" s="60"/>
      <c r="B26" s="84"/>
      <c r="C26" s="102" t="str">
        <f>IF(A26&gt;0,$G$7," ")</f>
        <v> </v>
      </c>
      <c r="D26" s="105"/>
      <c r="E26" s="105"/>
      <c r="F26" s="85"/>
      <c r="G26" s="86"/>
    </row>
    <row r="27" spans="1:7" ht="15" customHeight="1">
      <c r="A27" s="188" t="s">
        <v>3358</v>
      </c>
      <c r="B27" s="418"/>
      <c r="C27" s="419"/>
      <c r="D27" s="419"/>
      <c r="E27" s="419"/>
      <c r="F27" s="419"/>
      <c r="G27" s="420"/>
    </row>
    <row r="28" spans="1:7" s="107" customFormat="1" ht="3" customHeight="1">
      <c r="A28" s="186"/>
      <c r="B28" s="187"/>
      <c r="C28" s="185"/>
      <c r="D28" s="182"/>
      <c r="E28" s="182"/>
      <c r="F28" s="185"/>
      <c r="G28" s="181"/>
    </row>
    <row r="29" spans="1:7" ht="15" customHeight="1">
      <c r="A29" s="60"/>
      <c r="B29" s="84"/>
      <c r="C29" s="102" t="str">
        <f>IF(A29&gt;0,$G$7," ")</f>
        <v> </v>
      </c>
      <c r="D29" s="105"/>
      <c r="E29" s="105"/>
      <c r="F29" s="85"/>
      <c r="G29" s="86"/>
    </row>
    <row r="30" spans="1:7" ht="15" customHeight="1">
      <c r="A30" s="188" t="s">
        <v>3358</v>
      </c>
      <c r="B30" s="418"/>
      <c r="C30" s="419"/>
      <c r="D30" s="419"/>
      <c r="E30" s="419"/>
      <c r="F30" s="419"/>
      <c r="G30" s="420"/>
    </row>
    <row r="31" spans="1:7" s="107" customFormat="1" ht="3" customHeight="1">
      <c r="A31" s="186"/>
      <c r="B31" s="187"/>
      <c r="C31" s="185"/>
      <c r="D31" s="182"/>
      <c r="E31" s="182"/>
      <c r="F31" s="185"/>
      <c r="G31" s="181"/>
    </row>
    <row r="32" spans="1:7" ht="15" customHeight="1">
      <c r="A32" s="60"/>
      <c r="B32" s="84"/>
      <c r="C32" s="102" t="str">
        <f>IF(A32&gt;0,$G$7," ")</f>
        <v> </v>
      </c>
      <c r="D32" s="105"/>
      <c r="E32" s="105"/>
      <c r="F32" s="85"/>
      <c r="G32" s="86"/>
    </row>
    <row r="33" spans="1:7" ht="15" customHeight="1">
      <c r="A33" s="188" t="s">
        <v>3358</v>
      </c>
      <c r="B33" s="418"/>
      <c r="C33" s="419"/>
      <c r="D33" s="419"/>
      <c r="E33" s="419"/>
      <c r="F33" s="419"/>
      <c r="G33" s="420"/>
    </row>
    <row r="34" spans="1:7" s="107" customFormat="1" ht="3" customHeight="1">
      <c r="A34" s="186"/>
      <c r="B34" s="187"/>
      <c r="C34" s="185"/>
      <c r="D34" s="182"/>
      <c r="E34" s="182"/>
      <c r="F34" s="185"/>
      <c r="G34" s="181"/>
    </row>
    <row r="35" spans="1:7" ht="15" customHeight="1">
      <c r="A35" s="60"/>
      <c r="B35" s="84"/>
      <c r="C35" s="102" t="str">
        <f>IF(A35&gt;0,$G$7," ")</f>
        <v> </v>
      </c>
      <c r="D35" s="105"/>
      <c r="E35" s="105"/>
      <c r="F35" s="85"/>
      <c r="G35" s="86"/>
    </row>
    <row r="36" spans="1:7" ht="15" customHeight="1">
      <c r="A36" s="188" t="s">
        <v>3358</v>
      </c>
      <c r="B36" s="418"/>
      <c r="C36" s="419"/>
      <c r="D36" s="419"/>
      <c r="E36" s="419"/>
      <c r="F36" s="419"/>
      <c r="G36" s="420"/>
    </row>
    <row r="37" spans="1:7" s="107" customFormat="1" ht="3" customHeight="1">
      <c r="A37" s="186"/>
      <c r="B37" s="187"/>
      <c r="C37" s="185"/>
      <c r="D37" s="182"/>
      <c r="E37" s="182"/>
      <c r="F37" s="185"/>
      <c r="G37" s="181"/>
    </row>
    <row r="38" spans="1:7" s="22" customFormat="1" ht="18.75" customHeight="1">
      <c r="A38" s="47" t="s">
        <v>568</v>
      </c>
      <c r="B38" s="61"/>
      <c r="C38" s="62"/>
      <c r="D38" s="62"/>
      <c r="E38" s="62"/>
      <c r="F38" s="63"/>
      <c r="G38" s="83">
        <f>SUM(G11:G36)</f>
        <v>2144</v>
      </c>
    </row>
    <row r="39" spans="1:7" ht="6" customHeight="1">
      <c r="A39" s="12"/>
      <c r="B39" s="1"/>
      <c r="C39" s="1"/>
      <c r="D39" s="1"/>
      <c r="E39" s="1"/>
      <c r="F39" s="1"/>
      <c r="G39" s="1"/>
    </row>
    <row r="40" spans="1:7" ht="12.75" customHeight="1">
      <c r="A40" s="16"/>
      <c r="B40" s="1"/>
      <c r="C40" s="1"/>
      <c r="D40" s="1"/>
      <c r="E40" s="1"/>
      <c r="F40" s="1"/>
      <c r="G40" s="1"/>
    </row>
    <row r="41" spans="1:7" ht="12.75">
      <c r="A41" s="55"/>
      <c r="B41" s="422" t="s">
        <v>2776</v>
      </c>
      <c r="C41" s="422"/>
      <c r="D41" s="422"/>
      <c r="E41" s="380" t="s">
        <v>2777</v>
      </c>
      <c r="F41" s="382"/>
      <c r="G41" s="117" t="s">
        <v>2778</v>
      </c>
    </row>
    <row r="42" spans="1:7" ht="12.75">
      <c r="A42" s="118" t="s">
        <v>2780</v>
      </c>
      <c r="B42" s="423" t="str">
        <f>IF(1!E101&gt;0,1!E101," ")</f>
        <v>AILTON CICERO DOS SANTOS</v>
      </c>
      <c r="C42" s="423"/>
      <c r="D42" s="423"/>
      <c r="E42" s="424" t="str">
        <f>IF(1!Q101&gt;0,1!Q101," ")</f>
        <v>481.848.376-15.</v>
      </c>
      <c r="F42" s="425"/>
      <c r="G42" s="55"/>
    </row>
    <row r="43" spans="1:10" ht="12.75">
      <c r="A43" s="118" t="s">
        <v>566</v>
      </c>
      <c r="B43" s="423" t="str">
        <f>IF(1!E102&gt;0,1!E102," ")</f>
        <v>ELIVELTON CESAR DE OLIVEIRA SILVA</v>
      </c>
      <c r="C43" s="423"/>
      <c r="D43" s="423"/>
      <c r="E43" s="424" t="str">
        <f>IF(1!Q102&gt;0,1!Q102," ")</f>
        <v>957.683.436-87</v>
      </c>
      <c r="F43" s="425"/>
      <c r="G43" s="119" t="str">
        <f>IF(1!U102&gt;0,1!U102," ")</f>
        <v>MG-071535/0-4</v>
      </c>
      <c r="H43" s="120"/>
      <c r="I43" s="120"/>
      <c r="J43" s="120"/>
    </row>
    <row r="44" spans="1:7" ht="12.75">
      <c r="A44" s="118" t="s">
        <v>567</v>
      </c>
      <c r="B44" s="423" t="str">
        <f>IF(1!E103&gt;0,1!E103," ")</f>
        <v>ATAIDE DONIZETE STORTI</v>
      </c>
      <c r="C44" s="423"/>
      <c r="D44" s="423"/>
      <c r="E44" s="424" t="str">
        <f>IF(1!Q103&gt;0,1!Q103," ")</f>
        <v>685.912.416-49</v>
      </c>
      <c r="F44" s="425"/>
      <c r="G44" s="55"/>
    </row>
  </sheetData>
  <sheetProtection password="CF62" sheet="1" objects="1" scenarios="1"/>
  <mergeCells count="22">
    <mergeCell ref="B43:D43"/>
    <mergeCell ref="E43:F43"/>
    <mergeCell ref="B44:D44"/>
    <mergeCell ref="E44:F44"/>
    <mergeCell ref="A1:G1"/>
    <mergeCell ref="A2:G2"/>
    <mergeCell ref="A3:G3"/>
    <mergeCell ref="E6:F6"/>
    <mergeCell ref="F8:G8"/>
    <mergeCell ref="B41:D41"/>
    <mergeCell ref="E41:F41"/>
    <mergeCell ref="B42:D42"/>
    <mergeCell ref="E42:F42"/>
    <mergeCell ref="B12:G12"/>
    <mergeCell ref="B15:G15"/>
    <mergeCell ref="B18:G18"/>
    <mergeCell ref="B21:G21"/>
    <mergeCell ref="B24:G24"/>
    <mergeCell ref="B27:G27"/>
    <mergeCell ref="B30:G30"/>
    <mergeCell ref="B33:G33"/>
    <mergeCell ref="B36:G36"/>
  </mergeCells>
  <conditionalFormatting sqref="G38">
    <cfRule type="cellIs" priority="1" dxfId="3" operator="equal" stopIfTrue="1">
      <formula>0</formula>
    </cfRule>
  </conditionalFormatting>
  <conditionalFormatting sqref="G5">
    <cfRule type="cellIs" priority="2" dxfId="0" operator="equal" stopIfTrue="1">
      <formula>"Não Enviar"</formula>
    </cfRule>
  </conditionalFormatting>
  <printOptions/>
  <pageMargins left="0.3937007874015748" right="0.3937007874015748" top="0.7874015748031497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4"/>
  <sheetViews>
    <sheetView showGridLines="0" workbookViewId="0" topLeftCell="C1">
      <selection activeCell="H11" sqref="H11"/>
    </sheetView>
  </sheetViews>
  <sheetFormatPr defaultColWidth="9.140625" defaultRowHeight="12.75"/>
  <cols>
    <col min="1" max="1" width="24.28125" style="0" customWidth="1"/>
    <col min="2" max="2" width="39.8515625" style="0" customWidth="1"/>
    <col min="3" max="3" width="13.00390625" style="0" customWidth="1"/>
    <col min="4" max="4" width="12.57421875" style="0" customWidth="1"/>
    <col min="5" max="5" width="12.8515625" style="0" customWidth="1"/>
    <col min="6" max="6" width="13.57421875" style="0" customWidth="1"/>
    <col min="7" max="7" width="14.140625" style="0" customWidth="1"/>
  </cols>
  <sheetData>
    <row r="1" spans="1:7" ht="12.75">
      <c r="A1" s="370" t="str">
        <f>"                                                                     TRIBUNAL DE CONTAS DO ESTADO DE MINAS GERAIS                                                                  "&amp;Dados!AC7</f>
        <v>                                                                     TRIBUNAL DE CONTAS DO ESTADO DE MINAS GERAIS                                                                  V-1.5</v>
      </c>
      <c r="B1" s="370"/>
      <c r="C1" s="370"/>
      <c r="D1" s="370"/>
      <c r="E1" s="370"/>
      <c r="F1" s="370"/>
      <c r="G1" s="370"/>
    </row>
    <row r="2" spans="1:7" ht="12.75">
      <c r="A2" s="371" t="s">
        <v>2755</v>
      </c>
      <c r="B2" s="371"/>
      <c r="C2" s="371"/>
      <c r="D2" s="371"/>
      <c r="E2" s="371"/>
      <c r="F2" s="371"/>
      <c r="G2" s="371"/>
    </row>
    <row r="3" spans="1:7" ht="12.75">
      <c r="A3" s="372" t="s">
        <v>627</v>
      </c>
      <c r="B3" s="372"/>
      <c r="C3" s="372"/>
      <c r="D3" s="372"/>
      <c r="E3" s="372"/>
      <c r="F3" s="372"/>
      <c r="G3" s="372"/>
    </row>
    <row r="4" spans="1:7" ht="6" customHeight="1">
      <c r="A4" s="1"/>
      <c r="B4" s="1"/>
      <c r="C4" s="1"/>
      <c r="D4" s="1"/>
      <c r="E4" s="1"/>
      <c r="F4" s="12"/>
      <c r="G4" s="12"/>
    </row>
    <row r="5" spans="1:7" ht="12.75">
      <c r="A5" s="54" t="s">
        <v>570</v>
      </c>
      <c r="B5" s="59" t="str">
        <f>IF(1!D5&gt;0,1!D5," ")</f>
        <v>Cachoeira Dourada</v>
      </c>
      <c r="C5" s="1"/>
      <c r="D5" s="1"/>
      <c r="E5" s="1"/>
      <c r="F5" s="31" t="s">
        <v>561</v>
      </c>
      <c r="G5" s="58" t="str">
        <f>1!U5</f>
        <v>31/12/01</v>
      </c>
    </row>
    <row r="6" spans="1:7" ht="12.75">
      <c r="A6" s="54" t="s">
        <v>628</v>
      </c>
      <c r="B6" s="1" t="str">
        <f>1!E6</f>
        <v>PODER LEGISLATIVO</v>
      </c>
      <c r="C6" s="1"/>
      <c r="D6" s="1"/>
      <c r="E6" s="403" t="s">
        <v>2757</v>
      </c>
      <c r="F6" s="403"/>
      <c r="G6" s="1" t="str">
        <f>1!U6</f>
        <v>2º Semestre</v>
      </c>
    </row>
    <row r="7" spans="1:7" s="1" customFormat="1" ht="12.75">
      <c r="A7" s="13"/>
      <c r="F7" s="68" t="s">
        <v>2770</v>
      </c>
      <c r="G7" s="1" t="str">
        <f>2!F8</f>
        <v>MAI/01</v>
      </c>
    </row>
    <row r="8" spans="1:7" ht="12.75">
      <c r="A8" s="15"/>
      <c r="B8" s="2"/>
      <c r="C8" s="2"/>
      <c r="D8" s="2"/>
      <c r="E8" s="2"/>
      <c r="F8" s="421" t="s">
        <v>2771</v>
      </c>
      <c r="G8" s="421"/>
    </row>
    <row r="9" spans="1:7" ht="33" customHeight="1">
      <c r="A9" s="45" t="s">
        <v>3355</v>
      </c>
      <c r="B9" s="17" t="s">
        <v>629</v>
      </c>
      <c r="C9" s="17" t="s">
        <v>630</v>
      </c>
      <c r="D9" s="17" t="s">
        <v>631</v>
      </c>
      <c r="E9" s="17" t="s">
        <v>3356</v>
      </c>
      <c r="F9" s="17" t="s">
        <v>3357</v>
      </c>
      <c r="G9" s="17" t="s">
        <v>632</v>
      </c>
    </row>
    <row r="10" spans="1:7" s="107" customFormat="1" ht="3" customHeight="1">
      <c r="A10" s="186"/>
      <c r="B10" s="187"/>
      <c r="C10" s="185"/>
      <c r="D10" s="182"/>
      <c r="E10" s="182"/>
      <c r="F10" s="185"/>
      <c r="G10" s="181"/>
    </row>
    <row r="11" spans="1:7" ht="15" customHeight="1">
      <c r="A11" s="60"/>
      <c r="B11" s="84" t="s">
        <v>2219</v>
      </c>
      <c r="C11" s="102" t="str">
        <f>IF(A11&gt;0,$G$7," ")</f>
        <v> </v>
      </c>
      <c r="D11" s="105" t="s">
        <v>2220</v>
      </c>
      <c r="E11" s="105" t="s">
        <v>23</v>
      </c>
      <c r="F11" s="85">
        <v>37043</v>
      </c>
      <c r="G11" s="86">
        <v>666</v>
      </c>
    </row>
    <row r="12" spans="1:7" ht="15" customHeight="1">
      <c r="A12" s="188" t="s">
        <v>3358</v>
      </c>
      <c r="B12" s="418" t="s">
        <v>2222</v>
      </c>
      <c r="C12" s="419"/>
      <c r="D12" s="419"/>
      <c r="E12" s="419"/>
      <c r="F12" s="419"/>
      <c r="G12" s="420"/>
    </row>
    <row r="13" spans="1:7" s="107" customFormat="1" ht="3" customHeight="1">
      <c r="A13" s="186"/>
      <c r="B13" s="187"/>
      <c r="C13" s="185"/>
      <c r="D13" s="182"/>
      <c r="E13" s="182"/>
      <c r="F13" s="185"/>
      <c r="G13" s="181"/>
    </row>
    <row r="14" spans="1:7" ht="15" customHeight="1">
      <c r="A14" s="60"/>
      <c r="B14" s="84" t="s">
        <v>2223</v>
      </c>
      <c r="C14" s="102" t="str">
        <f>IF(A14&gt;0,$G$7," ")</f>
        <v> </v>
      </c>
      <c r="D14" s="105" t="s">
        <v>2224</v>
      </c>
      <c r="E14" s="105" t="s">
        <v>24</v>
      </c>
      <c r="F14" s="85">
        <v>37042</v>
      </c>
      <c r="G14" s="86">
        <v>600</v>
      </c>
    </row>
    <row r="15" spans="1:7" ht="15" customHeight="1">
      <c r="A15" s="188" t="s">
        <v>3358</v>
      </c>
      <c r="B15" s="418" t="s">
        <v>2226</v>
      </c>
      <c r="C15" s="419"/>
      <c r="D15" s="419"/>
      <c r="E15" s="419"/>
      <c r="F15" s="419"/>
      <c r="G15" s="420"/>
    </row>
    <row r="16" spans="1:7" s="107" customFormat="1" ht="3" customHeight="1">
      <c r="A16" s="186"/>
      <c r="B16" s="187"/>
      <c r="C16" s="185"/>
      <c r="D16" s="182"/>
      <c r="E16" s="182"/>
      <c r="F16" s="185"/>
      <c r="G16" s="181"/>
    </row>
    <row r="17" spans="1:7" ht="15" customHeight="1">
      <c r="A17" s="60"/>
      <c r="B17" s="84" t="s">
        <v>2227</v>
      </c>
      <c r="C17" s="102" t="str">
        <f>IF(A17&gt;0,$G$7," ")</f>
        <v> </v>
      </c>
      <c r="D17" s="105" t="s">
        <v>2228</v>
      </c>
      <c r="E17" s="105" t="s">
        <v>25</v>
      </c>
      <c r="F17" s="85">
        <v>37034</v>
      </c>
      <c r="G17" s="86">
        <v>310</v>
      </c>
    </row>
    <row r="18" spans="1:7" ht="15" customHeight="1">
      <c r="A18" s="188" t="s">
        <v>3358</v>
      </c>
      <c r="B18" s="418" t="s">
        <v>0</v>
      </c>
      <c r="C18" s="419"/>
      <c r="D18" s="419"/>
      <c r="E18" s="419"/>
      <c r="F18" s="419"/>
      <c r="G18" s="420"/>
    </row>
    <row r="19" spans="1:7" s="107" customFormat="1" ht="3" customHeight="1">
      <c r="A19" s="186"/>
      <c r="B19" s="187"/>
      <c r="C19" s="185"/>
      <c r="D19" s="182"/>
      <c r="E19" s="182"/>
      <c r="F19" s="185"/>
      <c r="G19" s="181"/>
    </row>
    <row r="20" spans="1:7" ht="15" customHeight="1">
      <c r="A20" s="60"/>
      <c r="B20" s="84" t="s">
        <v>4</v>
      </c>
      <c r="C20" s="102" t="str">
        <f>IF(A20&gt;0,$G$7," ")</f>
        <v> </v>
      </c>
      <c r="D20" s="105" t="s">
        <v>5</v>
      </c>
      <c r="E20" s="105" t="s">
        <v>26</v>
      </c>
      <c r="F20" s="85">
        <v>37034</v>
      </c>
      <c r="G20" s="86">
        <v>258</v>
      </c>
    </row>
    <row r="21" spans="1:7" ht="15" customHeight="1">
      <c r="A21" s="188" t="s">
        <v>3358</v>
      </c>
      <c r="B21" s="418" t="s">
        <v>7</v>
      </c>
      <c r="C21" s="419"/>
      <c r="D21" s="419"/>
      <c r="E21" s="419"/>
      <c r="F21" s="419"/>
      <c r="G21" s="420"/>
    </row>
    <row r="22" spans="1:7" s="107" customFormat="1" ht="3" customHeight="1">
      <c r="A22" s="186"/>
      <c r="B22" s="187"/>
      <c r="C22" s="185"/>
      <c r="D22" s="182"/>
      <c r="E22" s="182"/>
      <c r="F22" s="185"/>
      <c r="G22" s="181"/>
    </row>
    <row r="23" spans="1:7" ht="15" customHeight="1">
      <c r="A23" s="60"/>
      <c r="B23" s="84"/>
      <c r="C23" s="102" t="str">
        <f>IF(A23&gt;0,$G$7," ")</f>
        <v> </v>
      </c>
      <c r="D23" s="105"/>
      <c r="E23" s="105"/>
      <c r="F23" s="85"/>
      <c r="G23" s="86"/>
    </row>
    <row r="24" spans="1:7" ht="15" customHeight="1">
      <c r="A24" s="188" t="s">
        <v>3358</v>
      </c>
      <c r="B24" s="418"/>
      <c r="C24" s="419"/>
      <c r="D24" s="419"/>
      <c r="E24" s="419"/>
      <c r="F24" s="419"/>
      <c r="G24" s="420"/>
    </row>
    <row r="25" spans="1:7" s="107" customFormat="1" ht="3" customHeight="1">
      <c r="A25" s="186"/>
      <c r="B25" s="187"/>
      <c r="C25" s="185"/>
      <c r="D25" s="182"/>
      <c r="E25" s="182"/>
      <c r="F25" s="185"/>
      <c r="G25" s="181"/>
    </row>
    <row r="26" spans="1:7" ht="15" customHeight="1">
      <c r="A26" s="60"/>
      <c r="B26" s="84"/>
      <c r="C26" s="102" t="str">
        <f>IF(A26&gt;0,$G$7," ")</f>
        <v> </v>
      </c>
      <c r="D26" s="105"/>
      <c r="E26" s="105"/>
      <c r="F26" s="85"/>
      <c r="G26" s="86"/>
    </row>
    <row r="27" spans="1:7" ht="15" customHeight="1">
      <c r="A27" s="188" t="s">
        <v>3358</v>
      </c>
      <c r="B27" s="418"/>
      <c r="C27" s="419"/>
      <c r="D27" s="419"/>
      <c r="E27" s="419"/>
      <c r="F27" s="419"/>
      <c r="G27" s="420"/>
    </row>
    <row r="28" spans="1:7" s="107" customFormat="1" ht="3" customHeight="1">
      <c r="A28" s="186"/>
      <c r="B28" s="187"/>
      <c r="C28" s="185"/>
      <c r="D28" s="182"/>
      <c r="E28" s="182"/>
      <c r="F28" s="185"/>
      <c r="G28" s="181"/>
    </row>
    <row r="29" spans="1:7" ht="15" customHeight="1">
      <c r="A29" s="60"/>
      <c r="B29" s="84"/>
      <c r="C29" s="102" t="str">
        <f>IF(A29&gt;0,$G$7," ")</f>
        <v> </v>
      </c>
      <c r="D29" s="105"/>
      <c r="E29" s="105"/>
      <c r="F29" s="85"/>
      <c r="G29" s="86"/>
    </row>
    <row r="30" spans="1:7" ht="15" customHeight="1">
      <c r="A30" s="188" t="s">
        <v>3358</v>
      </c>
      <c r="B30" s="418"/>
      <c r="C30" s="419"/>
      <c r="D30" s="419"/>
      <c r="E30" s="419"/>
      <c r="F30" s="419"/>
      <c r="G30" s="420"/>
    </row>
    <row r="31" spans="1:7" s="107" customFormat="1" ht="3" customHeight="1">
      <c r="A31" s="186"/>
      <c r="B31" s="187"/>
      <c r="C31" s="185"/>
      <c r="D31" s="182"/>
      <c r="E31" s="182"/>
      <c r="F31" s="185"/>
      <c r="G31" s="181"/>
    </row>
    <row r="32" spans="1:7" ht="15" customHeight="1">
      <c r="A32" s="60"/>
      <c r="B32" s="84"/>
      <c r="C32" s="102" t="str">
        <f>IF(A32&gt;0,$G$7," ")</f>
        <v> </v>
      </c>
      <c r="D32" s="105"/>
      <c r="E32" s="105"/>
      <c r="F32" s="85"/>
      <c r="G32" s="86"/>
    </row>
    <row r="33" spans="1:7" ht="15" customHeight="1">
      <c r="A33" s="188" t="s">
        <v>3358</v>
      </c>
      <c r="B33" s="418"/>
      <c r="C33" s="419"/>
      <c r="D33" s="419"/>
      <c r="E33" s="419"/>
      <c r="F33" s="419"/>
      <c r="G33" s="420"/>
    </row>
    <row r="34" spans="1:7" s="107" customFormat="1" ht="3" customHeight="1">
      <c r="A34" s="186"/>
      <c r="B34" s="187"/>
      <c r="C34" s="185"/>
      <c r="D34" s="182"/>
      <c r="E34" s="182"/>
      <c r="F34" s="185"/>
      <c r="G34" s="181"/>
    </row>
    <row r="35" spans="1:7" ht="15" customHeight="1">
      <c r="A35" s="60"/>
      <c r="B35" s="84"/>
      <c r="C35" s="102" t="str">
        <f>IF(A35&gt;0,$G$7," ")</f>
        <v> </v>
      </c>
      <c r="D35" s="105"/>
      <c r="E35" s="105"/>
      <c r="F35" s="85"/>
      <c r="G35" s="86"/>
    </row>
    <row r="36" spans="1:7" ht="15" customHeight="1">
      <c r="A36" s="188" t="s">
        <v>3358</v>
      </c>
      <c r="B36" s="418"/>
      <c r="C36" s="419"/>
      <c r="D36" s="419"/>
      <c r="E36" s="419"/>
      <c r="F36" s="419"/>
      <c r="G36" s="420"/>
    </row>
    <row r="37" spans="1:7" s="107" customFormat="1" ht="3" customHeight="1">
      <c r="A37" s="186"/>
      <c r="B37" s="187"/>
      <c r="C37" s="185"/>
      <c r="D37" s="182"/>
      <c r="E37" s="182"/>
      <c r="F37" s="185"/>
      <c r="G37" s="181"/>
    </row>
    <row r="38" spans="1:7" s="22" customFormat="1" ht="18.75" customHeight="1">
      <c r="A38" s="47" t="s">
        <v>568</v>
      </c>
      <c r="B38" s="61"/>
      <c r="C38" s="62"/>
      <c r="D38" s="62"/>
      <c r="E38" s="62"/>
      <c r="F38" s="63"/>
      <c r="G38" s="83">
        <f>SUM(G11:G36)</f>
        <v>1834</v>
      </c>
    </row>
    <row r="39" spans="1:7" ht="6.75" customHeight="1">
      <c r="A39" s="12"/>
      <c r="B39" s="1"/>
      <c r="C39" s="1"/>
      <c r="D39" s="1"/>
      <c r="E39" s="1"/>
      <c r="F39" s="1"/>
      <c r="G39" s="1"/>
    </row>
    <row r="40" spans="1:7" ht="12.75" customHeight="1">
      <c r="A40" s="16"/>
      <c r="B40" s="1"/>
      <c r="C40" s="1"/>
      <c r="D40" s="1"/>
      <c r="E40" s="1"/>
      <c r="F40" s="1"/>
      <c r="G40" s="1"/>
    </row>
    <row r="41" spans="1:7" ht="12.75">
      <c r="A41" s="55"/>
      <c r="B41" s="422" t="s">
        <v>2776</v>
      </c>
      <c r="C41" s="422"/>
      <c r="D41" s="422"/>
      <c r="E41" s="380" t="s">
        <v>2777</v>
      </c>
      <c r="F41" s="382"/>
      <c r="G41" s="117" t="s">
        <v>2778</v>
      </c>
    </row>
    <row r="42" spans="1:7" ht="12.75">
      <c r="A42" s="118" t="s">
        <v>2780</v>
      </c>
      <c r="B42" s="423" t="str">
        <f>IF(1!E101&gt;0,1!E101," ")</f>
        <v>AILTON CICERO DOS SANTOS</v>
      </c>
      <c r="C42" s="423"/>
      <c r="D42" s="423"/>
      <c r="E42" s="424" t="str">
        <f>IF(1!Q101&gt;0,1!Q101," ")</f>
        <v>481.848.376-15.</v>
      </c>
      <c r="F42" s="425"/>
      <c r="G42" s="55"/>
    </row>
    <row r="43" spans="1:10" ht="12.75">
      <c r="A43" s="118" t="s">
        <v>566</v>
      </c>
      <c r="B43" s="423" t="str">
        <f>IF(1!E102&gt;0,1!E102," ")</f>
        <v>ELIVELTON CESAR DE OLIVEIRA SILVA</v>
      </c>
      <c r="C43" s="423"/>
      <c r="D43" s="423"/>
      <c r="E43" s="424" t="str">
        <f>IF(1!Q102&gt;0,1!Q102," ")</f>
        <v>957.683.436-87</v>
      </c>
      <c r="F43" s="425"/>
      <c r="G43" s="119" t="str">
        <f>IF(1!U102&gt;0,1!U102," ")</f>
        <v>MG-071535/0-4</v>
      </c>
      <c r="H43" s="120"/>
      <c r="I43" s="120"/>
      <c r="J43" s="120"/>
    </row>
    <row r="44" spans="1:7" ht="12.75">
      <c r="A44" s="118" t="s">
        <v>567</v>
      </c>
      <c r="B44" s="423" t="str">
        <f>IF(1!E103&gt;0,1!E103," ")</f>
        <v>ATAIDE DONIZETE STORTI</v>
      </c>
      <c r="C44" s="423"/>
      <c r="D44" s="423"/>
      <c r="E44" s="424" t="str">
        <f>IF(1!Q103&gt;0,1!Q103," ")</f>
        <v>685.912.416-49</v>
      </c>
      <c r="F44" s="425"/>
      <c r="G44" s="55"/>
    </row>
  </sheetData>
  <sheetProtection password="CF62" sheet="1" objects="1" scenarios="1"/>
  <mergeCells count="22">
    <mergeCell ref="B43:D43"/>
    <mergeCell ref="E43:F43"/>
    <mergeCell ref="B44:D44"/>
    <mergeCell ref="E44:F44"/>
    <mergeCell ref="A1:G1"/>
    <mergeCell ref="A2:G2"/>
    <mergeCell ref="A3:G3"/>
    <mergeCell ref="E6:F6"/>
    <mergeCell ref="F8:G8"/>
    <mergeCell ref="B41:D41"/>
    <mergeCell ref="E41:F41"/>
    <mergeCell ref="B42:D42"/>
    <mergeCell ref="E42:F42"/>
    <mergeCell ref="B12:G12"/>
    <mergeCell ref="B15:G15"/>
    <mergeCell ref="B18:G18"/>
    <mergeCell ref="B21:G21"/>
    <mergeCell ref="B24:G24"/>
    <mergeCell ref="B27:G27"/>
    <mergeCell ref="B30:G30"/>
    <mergeCell ref="B33:G33"/>
    <mergeCell ref="B36:G36"/>
  </mergeCells>
  <conditionalFormatting sqref="G38">
    <cfRule type="cellIs" priority="1" dxfId="3" operator="equal" stopIfTrue="1">
      <formula>0</formula>
    </cfRule>
  </conditionalFormatting>
  <conditionalFormatting sqref="G5">
    <cfRule type="cellIs" priority="2" dxfId="0" operator="equal" stopIfTrue="1">
      <formula>"Não Enviar"</formula>
    </cfRule>
  </conditionalFormatting>
  <printOptions/>
  <pageMargins left="0.3937007874015748" right="0.3937007874015748" top="0.7874015748031497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4"/>
  <sheetViews>
    <sheetView showGridLines="0" workbookViewId="0" topLeftCell="C1">
      <selection activeCell="B21" sqref="B21:G21"/>
    </sheetView>
  </sheetViews>
  <sheetFormatPr defaultColWidth="9.140625" defaultRowHeight="12.75"/>
  <cols>
    <col min="1" max="1" width="24.28125" style="0" customWidth="1"/>
    <col min="2" max="2" width="39.8515625" style="0" customWidth="1"/>
    <col min="3" max="3" width="13.00390625" style="0" customWidth="1"/>
    <col min="4" max="4" width="12.57421875" style="0" customWidth="1"/>
    <col min="5" max="5" width="12.8515625" style="0" customWidth="1"/>
    <col min="6" max="6" width="13.57421875" style="0" customWidth="1"/>
    <col min="7" max="7" width="14.140625" style="0" customWidth="1"/>
  </cols>
  <sheetData>
    <row r="1" spans="1:7" ht="12.75">
      <c r="A1" s="370" t="str">
        <f>"                                                                     TRIBUNAL DE CONTAS DO ESTADO DE MINAS GERAIS                                                                  "&amp;Dados!AC7</f>
        <v>                                                                     TRIBUNAL DE CONTAS DO ESTADO DE MINAS GERAIS                                                                  V-1.5</v>
      </c>
      <c r="B1" s="370"/>
      <c r="C1" s="370"/>
      <c r="D1" s="370"/>
      <c r="E1" s="370"/>
      <c r="F1" s="370"/>
      <c r="G1" s="370"/>
    </row>
    <row r="2" spans="1:7" ht="12.75">
      <c r="A2" s="371" t="s">
        <v>2755</v>
      </c>
      <c r="B2" s="371"/>
      <c r="C2" s="371"/>
      <c r="D2" s="371"/>
      <c r="E2" s="371"/>
      <c r="F2" s="371"/>
      <c r="G2" s="371"/>
    </row>
    <row r="3" spans="1:7" ht="12.75">
      <c r="A3" s="372" t="s">
        <v>627</v>
      </c>
      <c r="B3" s="372"/>
      <c r="C3" s="372"/>
      <c r="D3" s="372"/>
      <c r="E3" s="372"/>
      <c r="F3" s="372"/>
      <c r="G3" s="372"/>
    </row>
    <row r="4" spans="1:7" ht="7.5" customHeight="1">
      <c r="A4" s="1"/>
      <c r="B4" s="1"/>
      <c r="C4" s="1"/>
      <c r="D4" s="1"/>
      <c r="E4" s="1"/>
      <c r="F4" s="12"/>
      <c r="G4" s="12"/>
    </row>
    <row r="5" spans="1:7" ht="12.75">
      <c r="A5" s="54" t="s">
        <v>570</v>
      </c>
      <c r="B5" s="59" t="str">
        <f>IF(1!D5&gt;0,1!D5," ")</f>
        <v>Cachoeira Dourada</v>
      </c>
      <c r="C5" s="1"/>
      <c r="D5" s="1"/>
      <c r="E5" s="1"/>
      <c r="F5" s="31" t="s">
        <v>561</v>
      </c>
      <c r="G5" s="58" t="str">
        <f>1!U5</f>
        <v>31/12/01</v>
      </c>
    </row>
    <row r="6" spans="1:7" ht="12.75">
      <c r="A6" s="54" t="s">
        <v>628</v>
      </c>
      <c r="B6" s="1" t="str">
        <f>1!E6</f>
        <v>PODER LEGISLATIVO</v>
      </c>
      <c r="C6" s="1"/>
      <c r="D6" s="1"/>
      <c r="E6" s="403" t="s">
        <v>2757</v>
      </c>
      <c r="F6" s="403"/>
      <c r="G6" s="1" t="str">
        <f>1!U6</f>
        <v>2º Semestre</v>
      </c>
    </row>
    <row r="7" spans="1:7" s="1" customFormat="1" ht="12.75">
      <c r="A7" s="13"/>
      <c r="F7" s="68" t="s">
        <v>2770</v>
      </c>
      <c r="G7" s="1" t="str">
        <f>2!G8</f>
        <v>JUN/01</v>
      </c>
    </row>
    <row r="8" spans="1:7" ht="12.75">
      <c r="A8" s="15"/>
      <c r="B8" s="2"/>
      <c r="C8" s="2"/>
      <c r="D8" s="2"/>
      <c r="E8" s="2"/>
      <c r="F8" s="421" t="s">
        <v>2771</v>
      </c>
      <c r="G8" s="421"/>
    </row>
    <row r="9" spans="1:7" ht="33" customHeight="1">
      <c r="A9" s="45" t="s">
        <v>3355</v>
      </c>
      <c r="B9" s="17" t="s">
        <v>629</v>
      </c>
      <c r="C9" s="17" t="s">
        <v>630</v>
      </c>
      <c r="D9" s="17" t="s">
        <v>631</v>
      </c>
      <c r="E9" s="17" t="s">
        <v>3356</v>
      </c>
      <c r="F9" s="17" t="s">
        <v>3357</v>
      </c>
      <c r="G9" s="17" t="s">
        <v>632</v>
      </c>
    </row>
    <row r="10" spans="1:7" s="107" customFormat="1" ht="3" customHeight="1">
      <c r="A10" s="186"/>
      <c r="B10" s="187"/>
      <c r="C10" s="185"/>
      <c r="D10" s="182"/>
      <c r="E10" s="182"/>
      <c r="F10" s="185"/>
      <c r="G10" s="181"/>
    </row>
    <row r="11" spans="1:7" ht="15" customHeight="1">
      <c r="A11" s="60"/>
      <c r="B11" s="84" t="s">
        <v>2219</v>
      </c>
      <c r="C11" s="102" t="str">
        <f>IF(A11&gt;0,$G$7," ")</f>
        <v> </v>
      </c>
      <c r="D11" s="105" t="s">
        <v>2220</v>
      </c>
      <c r="E11" s="105" t="s">
        <v>34</v>
      </c>
      <c r="F11" s="85">
        <v>37074</v>
      </c>
      <c r="G11" s="86">
        <v>666</v>
      </c>
    </row>
    <row r="12" spans="1:7" ht="15" customHeight="1">
      <c r="A12" s="188" t="s">
        <v>3358</v>
      </c>
      <c r="B12" s="418" t="s">
        <v>2222</v>
      </c>
      <c r="C12" s="419"/>
      <c r="D12" s="419"/>
      <c r="E12" s="419"/>
      <c r="F12" s="419"/>
      <c r="G12" s="420"/>
    </row>
    <row r="13" spans="1:7" s="107" customFormat="1" ht="3" customHeight="1">
      <c r="A13" s="186"/>
      <c r="B13" s="187"/>
      <c r="C13" s="185"/>
      <c r="D13" s="182"/>
      <c r="E13" s="182"/>
      <c r="F13" s="185"/>
      <c r="G13" s="181"/>
    </row>
    <row r="14" spans="1:7" ht="15" customHeight="1">
      <c r="A14" s="60"/>
      <c r="B14" s="84" t="s">
        <v>2223</v>
      </c>
      <c r="C14" s="102" t="str">
        <f>IF(A14&gt;0,$G$7," ")</f>
        <v> </v>
      </c>
      <c r="D14" s="105" t="s">
        <v>2224</v>
      </c>
      <c r="E14" s="105" t="s">
        <v>35</v>
      </c>
      <c r="F14" s="85">
        <v>37077</v>
      </c>
      <c r="G14" s="86">
        <v>600</v>
      </c>
    </row>
    <row r="15" spans="1:7" ht="15" customHeight="1">
      <c r="A15" s="188" t="s">
        <v>3358</v>
      </c>
      <c r="B15" s="418" t="s">
        <v>2226</v>
      </c>
      <c r="C15" s="419"/>
      <c r="D15" s="419"/>
      <c r="E15" s="419"/>
      <c r="F15" s="419"/>
      <c r="G15" s="420"/>
    </row>
    <row r="16" spans="1:7" s="107" customFormat="1" ht="3" customHeight="1">
      <c r="A16" s="186"/>
      <c r="B16" s="187"/>
      <c r="C16" s="185"/>
      <c r="D16" s="182"/>
      <c r="E16" s="182"/>
      <c r="F16" s="185"/>
      <c r="G16" s="181"/>
    </row>
    <row r="17" spans="1:7" ht="15" customHeight="1">
      <c r="A17" s="60"/>
      <c r="B17" s="84" t="s">
        <v>4</v>
      </c>
      <c r="C17" s="102" t="str">
        <f>IF(A17&gt;0,$G$7," ")</f>
        <v> </v>
      </c>
      <c r="D17" s="105" t="s">
        <v>36</v>
      </c>
      <c r="E17" s="105" t="s">
        <v>37</v>
      </c>
      <c r="F17" s="85">
        <v>37069</v>
      </c>
      <c r="G17" s="86">
        <v>310</v>
      </c>
    </row>
    <row r="18" spans="1:7" ht="15" customHeight="1">
      <c r="A18" s="188" t="s">
        <v>3358</v>
      </c>
      <c r="B18" s="418" t="s">
        <v>0</v>
      </c>
      <c r="C18" s="419"/>
      <c r="D18" s="419"/>
      <c r="E18" s="419"/>
      <c r="F18" s="419"/>
      <c r="G18" s="420"/>
    </row>
    <row r="19" spans="1:7" s="107" customFormat="1" ht="3" customHeight="1">
      <c r="A19" s="186"/>
      <c r="B19" s="187"/>
      <c r="C19" s="185"/>
      <c r="D19" s="182"/>
      <c r="E19" s="182"/>
      <c r="F19" s="185"/>
      <c r="G19" s="181"/>
    </row>
    <row r="20" spans="1:7" ht="15" customHeight="1">
      <c r="A20" s="60"/>
      <c r="B20" s="84" t="s">
        <v>27</v>
      </c>
      <c r="C20" s="102" t="str">
        <f>IF(A20&gt;0,$G$7," ")</f>
        <v> </v>
      </c>
      <c r="D20" s="105" t="s">
        <v>38</v>
      </c>
      <c r="E20" s="105" t="s">
        <v>39</v>
      </c>
      <c r="F20" s="85">
        <v>37069</v>
      </c>
      <c r="G20" s="86">
        <v>310</v>
      </c>
    </row>
    <row r="21" spans="1:7" ht="15" customHeight="1">
      <c r="A21" s="188" t="s">
        <v>3358</v>
      </c>
      <c r="B21" s="418" t="s">
        <v>0</v>
      </c>
      <c r="C21" s="419"/>
      <c r="D21" s="419"/>
      <c r="E21" s="419"/>
      <c r="F21" s="419"/>
      <c r="G21" s="420"/>
    </row>
    <row r="22" spans="1:7" s="107" customFormat="1" ht="3" customHeight="1">
      <c r="A22" s="186"/>
      <c r="B22" s="187"/>
      <c r="C22" s="185"/>
      <c r="D22" s="182"/>
      <c r="E22" s="182"/>
      <c r="F22" s="185"/>
      <c r="G22" s="181"/>
    </row>
    <row r="23" spans="1:7" ht="15" customHeight="1">
      <c r="A23" s="60"/>
      <c r="B23" s="84" t="s">
        <v>28</v>
      </c>
      <c r="C23" s="102" t="str">
        <f>IF(A23&gt;0,$G$7," ")</f>
        <v> </v>
      </c>
      <c r="D23" s="105" t="s">
        <v>40</v>
      </c>
      <c r="E23" s="105" t="s">
        <v>41</v>
      </c>
      <c r="F23" s="85">
        <v>37069</v>
      </c>
      <c r="G23" s="86">
        <v>258</v>
      </c>
    </row>
    <row r="24" spans="1:7" ht="15" customHeight="1">
      <c r="A24" s="188" t="s">
        <v>3358</v>
      </c>
      <c r="B24" s="418" t="s">
        <v>7</v>
      </c>
      <c r="C24" s="419"/>
      <c r="D24" s="419"/>
      <c r="E24" s="419"/>
      <c r="F24" s="419"/>
      <c r="G24" s="420"/>
    </row>
    <row r="25" spans="1:7" s="107" customFormat="1" ht="3" customHeight="1">
      <c r="A25" s="186"/>
      <c r="B25" s="187"/>
      <c r="C25" s="185"/>
      <c r="D25" s="182"/>
      <c r="E25" s="182"/>
      <c r="F25" s="185"/>
      <c r="G25" s="181"/>
    </row>
    <row r="26" spans="1:7" ht="15" customHeight="1">
      <c r="A26" s="60"/>
      <c r="B26" s="84" t="s">
        <v>29</v>
      </c>
      <c r="C26" s="102" t="str">
        <f>IF(A26&gt;0,$G$7," ")</f>
        <v> </v>
      </c>
      <c r="D26" s="105" t="s">
        <v>42</v>
      </c>
      <c r="E26" s="105" t="s">
        <v>43</v>
      </c>
      <c r="F26" s="85">
        <v>37069</v>
      </c>
      <c r="G26" s="86">
        <v>269</v>
      </c>
    </row>
    <row r="27" spans="1:7" ht="15" customHeight="1">
      <c r="A27" s="188" t="s">
        <v>3358</v>
      </c>
      <c r="B27" s="418" t="s">
        <v>30</v>
      </c>
      <c r="C27" s="419"/>
      <c r="D27" s="419"/>
      <c r="E27" s="419"/>
      <c r="F27" s="419"/>
      <c r="G27" s="420"/>
    </row>
    <row r="28" spans="1:7" s="107" customFormat="1" ht="3" customHeight="1">
      <c r="A28" s="186"/>
      <c r="B28" s="187"/>
      <c r="C28" s="185"/>
      <c r="D28" s="182"/>
      <c r="E28" s="182"/>
      <c r="F28" s="185"/>
      <c r="G28" s="181"/>
    </row>
    <row r="29" spans="1:7" ht="15" customHeight="1">
      <c r="A29" s="60"/>
      <c r="B29" s="84" t="s">
        <v>31</v>
      </c>
      <c r="C29" s="102" t="str">
        <f>IF(A29&gt;0,$G$7," ")</f>
        <v> </v>
      </c>
      <c r="D29" s="105" t="s">
        <v>44</v>
      </c>
      <c r="E29" s="105" t="s">
        <v>45</v>
      </c>
      <c r="F29" s="85">
        <v>37069</v>
      </c>
      <c r="G29" s="86">
        <v>269</v>
      </c>
    </row>
    <row r="30" spans="1:7" ht="15" customHeight="1">
      <c r="A30" s="188" t="s">
        <v>3358</v>
      </c>
      <c r="B30" s="418" t="s">
        <v>30</v>
      </c>
      <c r="C30" s="419"/>
      <c r="D30" s="419"/>
      <c r="E30" s="419"/>
      <c r="F30" s="419"/>
      <c r="G30" s="420"/>
    </row>
    <row r="31" spans="1:7" s="107" customFormat="1" ht="3" customHeight="1">
      <c r="A31" s="186"/>
      <c r="B31" s="187"/>
      <c r="C31" s="185"/>
      <c r="D31" s="182"/>
      <c r="E31" s="182"/>
      <c r="F31" s="185"/>
      <c r="G31" s="181"/>
    </row>
    <row r="32" spans="1:7" ht="15" customHeight="1">
      <c r="A32" s="60"/>
      <c r="B32" s="84" t="s">
        <v>32</v>
      </c>
      <c r="C32" s="102" t="str">
        <f>IF(A32&gt;0,$G$7," ")</f>
        <v> </v>
      </c>
      <c r="D32" s="105" t="s">
        <v>46</v>
      </c>
      <c r="E32" s="105" t="s">
        <v>47</v>
      </c>
      <c r="F32" s="85">
        <v>37069</v>
      </c>
      <c r="G32" s="86">
        <v>269</v>
      </c>
    </row>
    <row r="33" spans="1:7" ht="15" customHeight="1">
      <c r="A33" s="188" t="s">
        <v>3358</v>
      </c>
      <c r="B33" s="418" t="s">
        <v>30</v>
      </c>
      <c r="C33" s="419"/>
      <c r="D33" s="419"/>
      <c r="E33" s="419"/>
      <c r="F33" s="419"/>
      <c r="G33" s="420"/>
    </row>
    <row r="34" spans="1:7" s="107" customFormat="1" ht="3" customHeight="1">
      <c r="A34" s="186"/>
      <c r="B34" s="187"/>
      <c r="C34" s="185"/>
      <c r="D34" s="182"/>
      <c r="E34" s="182"/>
      <c r="F34" s="185"/>
      <c r="G34" s="181"/>
    </row>
    <row r="35" spans="1:7" ht="15" customHeight="1">
      <c r="A35" s="60"/>
      <c r="B35" s="84" t="s">
        <v>33</v>
      </c>
      <c r="C35" s="102" t="str">
        <f>IF(A35&gt;0,$G$7," ")</f>
        <v> </v>
      </c>
      <c r="D35" s="105" t="s">
        <v>48</v>
      </c>
      <c r="E35" s="105" t="s">
        <v>49</v>
      </c>
      <c r="F35" s="85">
        <v>37069</v>
      </c>
      <c r="G35" s="86">
        <v>269</v>
      </c>
    </row>
    <row r="36" spans="1:7" ht="15" customHeight="1">
      <c r="A36" s="188" t="s">
        <v>3358</v>
      </c>
      <c r="B36" s="418" t="s">
        <v>30</v>
      </c>
      <c r="C36" s="419"/>
      <c r="D36" s="419"/>
      <c r="E36" s="419"/>
      <c r="F36" s="419"/>
      <c r="G36" s="420"/>
    </row>
    <row r="37" spans="1:7" s="107" customFormat="1" ht="3" customHeight="1">
      <c r="A37" s="186"/>
      <c r="B37" s="187"/>
      <c r="C37" s="185"/>
      <c r="D37" s="182"/>
      <c r="E37" s="182"/>
      <c r="F37" s="185"/>
      <c r="G37" s="181"/>
    </row>
    <row r="38" spans="1:7" s="22" customFormat="1" ht="18.75" customHeight="1">
      <c r="A38" s="47" t="s">
        <v>568</v>
      </c>
      <c r="B38" s="61"/>
      <c r="C38" s="62"/>
      <c r="D38" s="62"/>
      <c r="E38" s="62"/>
      <c r="F38" s="63"/>
      <c r="G38" s="83">
        <f>SUM(G11:G36)</f>
        <v>3220</v>
      </c>
    </row>
    <row r="39" spans="1:7" ht="6.75" customHeight="1">
      <c r="A39" s="12"/>
      <c r="B39" s="1"/>
      <c r="C39" s="1"/>
      <c r="D39" s="1"/>
      <c r="E39" s="1"/>
      <c r="F39" s="1"/>
      <c r="G39" s="1"/>
    </row>
    <row r="40" spans="1:7" ht="12.75" customHeight="1">
      <c r="A40" s="16"/>
      <c r="B40" s="1"/>
      <c r="C40" s="1"/>
      <c r="D40" s="1"/>
      <c r="E40" s="1"/>
      <c r="F40" s="1"/>
      <c r="G40" s="1"/>
    </row>
    <row r="41" spans="1:7" ht="12.75">
      <c r="A41" s="55"/>
      <c r="B41" s="422" t="s">
        <v>2776</v>
      </c>
      <c r="C41" s="422"/>
      <c r="D41" s="422"/>
      <c r="E41" s="380" t="s">
        <v>2777</v>
      </c>
      <c r="F41" s="382"/>
      <c r="G41" s="117" t="s">
        <v>2778</v>
      </c>
    </row>
    <row r="42" spans="1:7" ht="12.75">
      <c r="A42" s="118" t="s">
        <v>2780</v>
      </c>
      <c r="B42" s="423" t="str">
        <f>IF(1!E101&gt;0,1!E101," ")</f>
        <v>AILTON CICERO DOS SANTOS</v>
      </c>
      <c r="C42" s="423"/>
      <c r="D42" s="423"/>
      <c r="E42" s="424" t="str">
        <f>IF(1!Q101&gt;0,1!Q101," ")</f>
        <v>481.848.376-15.</v>
      </c>
      <c r="F42" s="425"/>
      <c r="G42" s="55"/>
    </row>
    <row r="43" spans="1:10" ht="12.75">
      <c r="A43" s="118" t="s">
        <v>566</v>
      </c>
      <c r="B43" s="423" t="str">
        <f>IF(1!E102&gt;0,1!E102," ")</f>
        <v>ELIVELTON CESAR DE OLIVEIRA SILVA</v>
      </c>
      <c r="C43" s="423"/>
      <c r="D43" s="423"/>
      <c r="E43" s="424" t="str">
        <f>IF(1!Q102&gt;0,1!Q102," ")</f>
        <v>957.683.436-87</v>
      </c>
      <c r="F43" s="425"/>
      <c r="G43" s="119" t="str">
        <f>IF(1!U102&gt;0,1!U102," ")</f>
        <v>MG-071535/0-4</v>
      </c>
      <c r="H43" s="120"/>
      <c r="I43" s="120"/>
      <c r="J43" s="120"/>
    </row>
    <row r="44" spans="1:7" ht="12.75">
      <c r="A44" s="118" t="s">
        <v>567</v>
      </c>
      <c r="B44" s="423" t="str">
        <f>IF(1!E103&gt;0,1!E103," ")</f>
        <v>ATAIDE DONIZETE STORTI</v>
      </c>
      <c r="C44" s="423"/>
      <c r="D44" s="423"/>
      <c r="E44" s="424" t="str">
        <f>IF(1!Q103&gt;0,1!Q103," ")</f>
        <v>685.912.416-49</v>
      </c>
      <c r="F44" s="425"/>
      <c r="G44" s="55"/>
    </row>
  </sheetData>
  <sheetProtection password="CF62" sheet="1" objects="1" scenarios="1"/>
  <mergeCells count="22">
    <mergeCell ref="B43:D43"/>
    <mergeCell ref="E43:F43"/>
    <mergeCell ref="B44:D44"/>
    <mergeCell ref="E44:F44"/>
    <mergeCell ref="A1:G1"/>
    <mergeCell ref="A2:G2"/>
    <mergeCell ref="A3:G3"/>
    <mergeCell ref="E6:F6"/>
    <mergeCell ref="F8:G8"/>
    <mergeCell ref="B41:D41"/>
    <mergeCell ref="E41:F41"/>
    <mergeCell ref="B42:D42"/>
    <mergeCell ref="E42:F42"/>
    <mergeCell ref="B12:G12"/>
    <mergeCell ref="B15:G15"/>
    <mergeCell ref="B18:G18"/>
    <mergeCell ref="B21:G21"/>
    <mergeCell ref="B24:G24"/>
    <mergeCell ref="B27:G27"/>
    <mergeCell ref="B30:G30"/>
    <mergeCell ref="B33:G33"/>
    <mergeCell ref="B36:G36"/>
  </mergeCells>
  <conditionalFormatting sqref="G38">
    <cfRule type="cellIs" priority="1" dxfId="3" operator="equal" stopIfTrue="1">
      <formula>0</formula>
    </cfRule>
  </conditionalFormatting>
  <conditionalFormatting sqref="G5">
    <cfRule type="cellIs" priority="2" dxfId="0" operator="equal" stopIfTrue="1">
      <formula>"Não Enviar"</formula>
    </cfRule>
  </conditionalFormatting>
  <printOptions/>
  <pageMargins left="0.3937007874015748" right="0.3937007874015748" top="0.7874015748031497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de Contas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Apoio DAE</dc:creator>
  <cp:keywords/>
  <dc:description/>
  <cp:lastModifiedBy>Cam. Munic. Cachoeira Dourada</cp:lastModifiedBy>
  <cp:lastPrinted>2002-01-29T13:22:12Z</cp:lastPrinted>
  <dcterms:created xsi:type="dcterms:W3CDTF">2000-11-16T16:58:20Z</dcterms:created>
  <dcterms:modified xsi:type="dcterms:W3CDTF">2002-02-05T15:35:54Z</dcterms:modified>
  <cp:category/>
  <cp:version/>
  <cp:contentType/>
  <cp:contentStatus/>
</cp:coreProperties>
</file>